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27" activeTab="2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Data'!$A$2:$P$43</definedName>
    <definedName name="Excel_BuiltIn_Print_Area_1_1">'Main Data'!$A$2:$P$54</definedName>
    <definedName name="Excel_BuiltIn_Print_Area_1_1_1">'Main Data'!$A$2:$P$77</definedName>
    <definedName name="Excel_BuiltIn_Print_Area_1_1_11">'Main Data'!$A$2:$P$78</definedName>
    <definedName name="Excel_BuiltIn_Print_Area_1_1_1_1">'Main Data'!$A$2:$P$63</definedName>
    <definedName name="Excel_BuiltIn_Print_Area_41">'Faults Per Day'!$A$1:$W$67</definedName>
    <definedName name="Faults_Day_of_Delivered_Beam">'Main Data'!$D$106</definedName>
    <definedName name="Mean_Time_Between_Faults">'Main Data'!$D$105</definedName>
    <definedName name="Number_of_Fills">'Main Data'!$D$98</definedName>
    <definedName name="Number_of_Intentional_Dumps">'Main Data'!$D$97</definedName>
    <definedName name="Number_of_Lost_Fills">'Main Data'!$D$96</definedName>
    <definedName name="_xlnm.Print_Area" localSheetId="3">'Faults Per Day'!$A$1:$AC$81</definedName>
    <definedName name="_xlnm.Print_Area" localSheetId="0">'Main Data'!$A$2:$P$64</definedName>
    <definedName name="_xlnm.Print_Titles" localSheetId="0">'Main Data'!$5:$5</definedName>
    <definedName name="Refill_Time">'Main Data'!$D$1</definedName>
    <definedName name="Total_Schedule_Run_Length">'Main Data'!$D$102</definedName>
    <definedName name="Total_System_Downtime">'Main Data'!$K$98</definedName>
    <definedName name="Total_User_Beam">'Main Data'!$D$100</definedName>
    <definedName name="Total_User_Downtime">'Main Data'!$D$101</definedName>
    <definedName name="User_Beam_Days">'Main Data'!$E$100</definedName>
    <definedName name="X_ray_Availability">'Main Data'!$D$107</definedName>
  </definedNames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<sst xmlns="http://schemas.openxmlformats.org/spreadsheetml/2006/main" count="285" uniqueCount="105">
  <si>
    <t>Default Storage Ring Refill Time</t>
  </si>
  <si>
    <t xml:space="preserve">     </t>
  </si>
  <si>
    <t>Refill Timing in Days</t>
  </si>
  <si>
    <t>Downtime for Run 2008-3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</si>
  <si>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</si>
  <si>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</si>
  <si>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</si>
  <si>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</si>
  <si>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</si>
  <si>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</si>
  <si>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</si>
  <si>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</si>
  <si>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</si>
  <si>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</si>
  <si>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</si>
  <si>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</si>
  <si>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</si>
  <si>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</si>
  <si>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</si>
  <si>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</si>
  <si>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</si>
  <si>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</si>
  <si>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 xml:space="preserve">  Int Dump: End of Period</t>
  </si>
  <si>
    <t>Scheduled</t>
  </si>
  <si>
    <r>
      <t xml:space="preserve">  </t>
    </r>
    <r>
      <rPr>
        <sz val="10"/>
        <rFont val="Arial"/>
        <family val="0"/>
      </rPr>
      <t>Bldg.450 controller[OTH]</t>
    </r>
  </si>
  <si>
    <t>FMS-H2O</t>
  </si>
  <si>
    <t>FMS</t>
  </si>
  <si>
    <r>
      <t xml:space="preserve">  </t>
    </r>
    <r>
      <rPr>
        <sz val="10"/>
        <rFont val="Arial"/>
        <family val="0"/>
      </rPr>
      <t>Power Supply trip  [PS]</t>
    </r>
  </si>
  <si>
    <t>PS</t>
  </si>
  <si>
    <r>
      <t xml:space="preserve">  </t>
    </r>
    <r>
      <rPr>
        <sz val="10"/>
        <rFont val="Arial"/>
        <family val="0"/>
      </rPr>
      <t>RF4 Power Mon. Trip [RF]</t>
    </r>
  </si>
  <si>
    <t>RF</t>
  </si>
  <si>
    <r>
      <t xml:space="preserve">  </t>
    </r>
    <r>
      <rPr>
        <sz val="10"/>
        <rFont val="Arial"/>
        <family val="0"/>
      </rPr>
      <t>Quadrupole PS trip [PS]</t>
    </r>
  </si>
  <si>
    <r>
      <t xml:space="preserve">  </t>
    </r>
    <r>
      <rPr>
        <sz val="10"/>
        <rFont val="Arial"/>
        <family val="0"/>
      </rPr>
      <t>Bldg.450 valve fail[OTH]</t>
    </r>
  </si>
  <si>
    <r>
      <t xml:space="preserve">  </t>
    </r>
    <r>
      <rPr>
        <sz val="10"/>
        <rFont val="Arial"/>
        <family val="0"/>
      </rPr>
      <t>S2 Sextupole problem[PS]</t>
    </r>
  </si>
  <si>
    <r>
      <t xml:space="preserve">  </t>
    </r>
    <r>
      <rPr>
        <sz val="10"/>
        <rFont val="Arial"/>
        <family val="0"/>
      </rPr>
      <t>Rad Mon lost power[OTH]</t>
    </r>
  </si>
  <si>
    <t>ESH</t>
  </si>
  <si>
    <r>
      <t xml:space="preserve">  </t>
    </r>
    <r>
      <rPr>
        <sz val="10"/>
        <rFont val="Arial"/>
        <family val="0"/>
      </rPr>
      <t>2ID EPS &amp; PSS trips[SI]</t>
    </r>
  </si>
  <si>
    <t>SI</t>
  </si>
  <si>
    <r>
      <t xml:space="preserve">  </t>
    </r>
    <r>
      <rPr>
        <sz val="10"/>
        <rFont val="Arial"/>
        <family val="0"/>
      </rPr>
      <t xml:space="preserve">DCCT MPS fault  [DIAG]   </t>
    </r>
  </si>
  <si>
    <t>DIA</t>
  </si>
  <si>
    <r>
      <t xml:space="preserve">  </t>
    </r>
    <r>
      <rPr>
        <sz val="10"/>
        <rFont val="Arial"/>
        <family val="0"/>
      </rPr>
      <t>S21 Vac Valve fault[CTL]</t>
    </r>
  </si>
  <si>
    <t>CTL</t>
  </si>
  <si>
    <r>
      <t xml:space="preserve">  </t>
    </r>
    <r>
      <rPr>
        <sz val="10"/>
        <rFont val="Arial"/>
        <family val="0"/>
      </rPr>
      <t>S21 Vac Valve MPS fault[CTL]</t>
    </r>
  </si>
  <si>
    <r>
      <t xml:space="preserve">  </t>
    </r>
    <r>
      <rPr>
        <sz val="10"/>
        <rFont val="Arial"/>
        <family val="0"/>
      </rPr>
      <t>S2 Quadrupole failed[PS]</t>
    </r>
  </si>
  <si>
    <r>
      <t xml:space="preserve">  </t>
    </r>
    <r>
      <rPr>
        <sz val="10"/>
        <rFont val="Arial"/>
        <family val="0"/>
      </rPr>
      <t>23ID:P2 BPM Flow [MOM]</t>
    </r>
  </si>
  <si>
    <t>MOM</t>
  </si>
  <si>
    <r>
      <t xml:space="preserve">  </t>
    </r>
    <r>
      <rPr>
        <sz val="10"/>
        <rFont val="Arial"/>
        <family val="0"/>
      </rPr>
      <t>S34 Vac Vlv MPS flt[CTL]</t>
    </r>
  </si>
  <si>
    <r>
      <t xml:space="preserve">  </t>
    </r>
    <r>
      <rPr>
        <sz val="10"/>
        <rFont val="Arial"/>
        <family val="0"/>
      </rPr>
      <t>S33 FE-EPS Flow Flt [SI]</t>
    </r>
  </si>
  <si>
    <t>Repair, replaced S1 sextupole twice</t>
  </si>
  <si>
    <r>
      <t xml:space="preserve">  </t>
    </r>
    <r>
      <rPr>
        <sz val="10"/>
        <rFont val="Arial"/>
        <family val="0"/>
      </rPr>
      <t>S1 Sextupole Trip [PS]</t>
    </r>
  </si>
  <si>
    <r>
      <t xml:space="preserve">  </t>
    </r>
    <r>
      <rPr>
        <sz val="10"/>
        <rFont val="Arial"/>
        <family val="0"/>
      </rPr>
      <t>Transformer fault [FMS]</t>
    </r>
  </si>
  <si>
    <t>Inhibits beam to user</t>
  </si>
  <si>
    <t>Switch to RF-3 providing Booster</t>
  </si>
  <si>
    <t>Swap multiple power supplies</t>
  </si>
  <si>
    <r>
      <t xml:space="preserve">  </t>
    </r>
    <r>
      <rPr>
        <sz val="10"/>
        <rFont val="Arial"/>
        <family val="0"/>
      </rPr>
      <t>Booster Hybrid load [RF]</t>
    </r>
  </si>
  <si>
    <t>Leak at hoses, load, &amp; into kicker magnet</t>
  </si>
  <si>
    <t>Starting Supplemental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</si>
  <si>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</si>
  <si>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</si>
  <si>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</si>
  <si>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</si>
  <si>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</si>
  <si>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</si>
  <si>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</si>
  <si>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</si>
  <si>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</si>
  <si>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</si>
  <si>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</si>
  <si>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</si>
  <si>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</si>
  <si>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</si>
  <si>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</si>
  <si>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</si>
  <si>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(empty)</t>
  </si>
  <si>
    <t>Total Result</t>
  </si>
  <si>
    <t>Sum - Inhibits Beam</t>
  </si>
  <si>
    <t>Sum - Intention. Dump</t>
  </si>
  <si>
    <t>Sum - Store Lost</t>
  </si>
  <si>
    <t>Total Sum - Inhibits Beam</t>
  </si>
  <si>
    <t>Total Sum - Intention. Dump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</si>
  <si>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</si>
  <si>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</si>
  <si>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</si>
  <si>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</si>
  <si>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</si>
  <si>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</si>
  <si>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</si>
  <si>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</si>
  <si>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</si>
  <si>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</si>
  <si>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</si>
  <si>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</si>
  <si>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</si>
  <si>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</si>
  <si>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</si>
  <si>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</si>
  <si>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</si>
  <si>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</si>
  <si>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Run 2008-3</t>
  </si>
  <si>
    <t>Budget</t>
  </si>
  <si>
    <t>Hours for Run</t>
  </si>
  <si>
    <t xml:space="preserve">Faults </t>
  </si>
  <si>
    <t>Filter</t>
  </si>
  <si>
    <t>Sum - System Length</t>
  </si>
  <si>
    <t>Total Sum - System Length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</si>
</sst>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</numFmts>
  <fonts count="18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10"/>
      <name val="Bitstream Vera Sans"/>
      <family val="0"/>
    </font>
    <font>
      <sz val="12"/>
      <name val="Arial"/>
      <family val="0"/>
    </font>
    <font>
      <b/>
      <sz val="8"/>
      <name val="Arial"/>
      <family val="2"/>
    </font>
    <font>
      <sz val="26.3"/>
      <name val="Arial"/>
      <family val="5"/>
    </font>
    <font>
      <b/>
      <sz val="13.9"/>
      <name val="Arial"/>
      <family val="5"/>
    </font>
    <font>
      <sz val="23"/>
      <name val="Arial"/>
      <family val="5"/>
    </font>
    <font>
      <b/>
      <sz val="18.8"/>
      <name val="Arial"/>
      <family val="5"/>
    </font>
    <font>
      <sz val="18.8"/>
      <name val="Arial"/>
      <family val="5"/>
    </font>
    <font>
      <b/>
      <sz val="17.1"/>
      <name val="Arial"/>
      <family val="5"/>
    </font>
    <font>
      <sz val="27.5"/>
      <name val="Arial"/>
      <family val="5"/>
    </font>
    <font>
      <sz val="39.9"/>
      <name val="Arial"/>
      <family val="5"/>
    </font>
    <font>
      <b/>
      <sz val="39.9"/>
      <name val="Arial"/>
      <family val="5"/>
    </font>
    <font>
      <sz val="13.6"/>
      <name val="Arial"/>
      <family val="5"/>
    </font>
    <font>
      <b/>
      <sz val="44.6"/>
      <name val="Arial"/>
      <family val="5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NumberFormat="1" applyFont="1" applyFill="1" applyBorder="1" applyAlignment="1">
      <alignment horizontal="center" textRotation="90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/>
    </xf>
    <xf numFmtId="2" fontId="1" fillId="0" borderId="1" xfId="0" applyNumberFormat="1" applyFont="1" applyFill="1" applyBorder="1" applyAlignment="1">
      <alignment horizontal="center" textRotation="90" wrapText="1"/>
    </xf>
    <xf numFmtId="165" fontId="1" fillId="0" borderId="1" xfId="0" applyNumberFormat="1" applyFont="1" applyFill="1" applyBorder="1" applyAlignment="1">
      <alignment horizontal="center" textRotation="90" wrapText="1"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textRotation="90"/>
    </xf>
    <xf numFmtId="0" fontId="1" fillId="0" borderId="2" xfId="0" applyFont="1" applyFill="1" applyBorder="1" applyAlignment="1">
      <alignment horizontal="center" textRotation="90"/>
    </xf>
    <xf numFmtId="0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/>
      <protection locked="0"/>
    </xf>
    <xf numFmtId="0" fontId="0" fillId="3" borderId="1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Alignment="1">
      <alignment horizontal="left" wrapText="1"/>
    </xf>
    <xf numFmtId="164" fontId="0" fillId="3" borderId="3" xfId="0" applyNumberFormat="1" applyFont="1" applyFill="1" applyBorder="1" applyAlignment="1">
      <alignment horizontal="left"/>
    </xf>
    <xf numFmtId="164" fontId="0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66" fontId="0" fillId="0" borderId="0" xfId="0" applyNumberFormat="1" applyFont="1" applyAlignment="1">
      <alignment wrapText="1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2" borderId="1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6" fontId="0" fillId="2" borderId="0" xfId="0" applyNumberFormat="1" applyFont="1" applyFill="1" applyAlignment="1">
      <alignment wrapText="1"/>
    </xf>
    <xf numFmtId="0" fontId="0" fillId="2" borderId="1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 locked="0"/>
    </xf>
    <xf numFmtId="0" fontId="0" fillId="2" borderId="1" xfId="0" applyNumberFormat="1" applyFont="1" applyFill="1" applyBorder="1" applyAlignment="1" applyProtection="1">
      <alignment horizontal="left"/>
      <protection/>
    </xf>
    <xf numFmtId="164" fontId="0" fillId="2" borderId="1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164" fontId="0" fillId="2" borderId="3" xfId="0" applyNumberFormat="1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2" fontId="0" fillId="4" borderId="1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left" wrapText="1"/>
    </xf>
    <xf numFmtId="2" fontId="0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6" fontId="0" fillId="2" borderId="3" xfId="0" applyNumberFormat="1" applyFont="1" applyFill="1" applyBorder="1" applyAlignment="1">
      <alignment wrapText="1"/>
    </xf>
    <xf numFmtId="166" fontId="0" fillId="0" borderId="3" xfId="0" applyNumberFormat="1" applyFont="1" applyBorder="1" applyAlignment="1">
      <alignment wrapText="1"/>
    </xf>
    <xf numFmtId="166" fontId="5" fillId="2" borderId="3" xfId="0" applyNumberFormat="1" applyFont="1" applyFill="1" applyBorder="1" applyAlignment="1">
      <alignment wrapText="1"/>
    </xf>
    <xf numFmtId="164" fontId="0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right" wrapText="1"/>
    </xf>
    <xf numFmtId="164" fontId="0" fillId="3" borderId="1" xfId="0" applyNumberFormat="1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 wrapText="1"/>
    </xf>
    <xf numFmtId="164" fontId="0" fillId="2" borderId="3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0" fontId="0" fillId="2" borderId="0" xfId="0" applyFont="1" applyFill="1" applyAlignment="1">
      <alignment wrapText="1"/>
    </xf>
    <xf numFmtId="0" fontId="0" fillId="0" borderId="3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0" fillId="5" borderId="3" xfId="0" applyNumberFormat="1" applyFont="1" applyFill="1" applyBorder="1" applyAlignment="1">
      <alignment wrapText="1"/>
    </xf>
    <xf numFmtId="2" fontId="0" fillId="5" borderId="1" xfId="0" applyNumberFormat="1" applyFont="1" applyFill="1" applyBorder="1" applyAlignment="1">
      <alignment horizontal="right"/>
    </xf>
    <xf numFmtId="0" fontId="0" fillId="5" borderId="1" xfId="0" applyNumberFormat="1" applyFont="1" applyFill="1" applyBorder="1" applyAlignment="1" applyProtection="1">
      <alignment/>
      <protection/>
    </xf>
    <xf numFmtId="0" fontId="0" fillId="5" borderId="1" xfId="0" applyNumberFormat="1" applyFont="1" applyFill="1" applyBorder="1" applyAlignment="1" applyProtection="1">
      <alignment/>
      <protection locked="0"/>
    </xf>
    <xf numFmtId="0" fontId="0" fillId="5" borderId="1" xfId="0" applyNumberFormat="1" applyFont="1" applyFill="1" applyBorder="1" applyAlignment="1" applyProtection="1">
      <alignment horizontal="left"/>
      <protection/>
    </xf>
    <xf numFmtId="164" fontId="0" fillId="5" borderId="1" xfId="0" applyNumberFormat="1" applyFont="1" applyFill="1" applyBorder="1" applyAlignment="1">
      <alignment/>
    </xf>
    <xf numFmtId="164" fontId="0" fillId="6" borderId="3" xfId="0" applyNumberFormat="1" applyFont="1" applyFill="1" applyBorder="1" applyAlignment="1">
      <alignment wrapText="1"/>
    </xf>
    <xf numFmtId="2" fontId="0" fillId="6" borderId="1" xfId="0" applyNumberFormat="1" applyFont="1" applyFill="1" applyBorder="1" applyAlignment="1">
      <alignment horizontal="right"/>
    </xf>
    <xf numFmtId="0" fontId="0" fillId="6" borderId="1" xfId="0" applyNumberFormat="1" applyFont="1" applyFill="1" applyBorder="1" applyAlignment="1" applyProtection="1">
      <alignment/>
      <protection/>
    </xf>
    <xf numFmtId="0" fontId="0" fillId="6" borderId="1" xfId="0" applyNumberFormat="1" applyFont="1" applyFill="1" applyBorder="1" applyAlignment="1" applyProtection="1">
      <alignment/>
      <protection locked="0"/>
    </xf>
    <xf numFmtId="0" fontId="0" fillId="6" borderId="1" xfId="0" applyNumberFormat="1" applyFont="1" applyFill="1" applyBorder="1" applyAlignment="1" applyProtection="1">
      <alignment horizontal="left"/>
      <protection/>
    </xf>
    <xf numFmtId="164" fontId="0" fillId="6" borderId="1" xfId="0" applyNumberFormat="1" applyFont="1" applyFill="1" applyBorder="1" applyAlignment="1">
      <alignment/>
    </xf>
    <xf numFmtId="164" fontId="0" fillId="5" borderId="3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7" borderId="3" xfId="0" applyNumberFormat="1" applyFont="1" applyFill="1" applyBorder="1" applyAlignment="1">
      <alignment horizontal="right"/>
    </xf>
    <xf numFmtId="164" fontId="0" fillId="7" borderId="3" xfId="0" applyNumberFormat="1" applyFont="1" applyFill="1" applyBorder="1" applyAlignment="1">
      <alignment wrapText="1"/>
    </xf>
    <xf numFmtId="164" fontId="0" fillId="7" borderId="3" xfId="0" applyNumberFormat="1" applyFont="1" applyFill="1" applyBorder="1" applyAlignment="1">
      <alignment/>
    </xf>
    <xf numFmtId="164" fontId="0" fillId="7" borderId="3" xfId="0" applyNumberFormat="1" applyFont="1" applyFill="1" applyBorder="1" applyAlignment="1">
      <alignment/>
    </xf>
    <xf numFmtId="0" fontId="0" fillId="7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left"/>
    </xf>
    <xf numFmtId="2" fontId="0" fillId="7" borderId="1" xfId="0" applyNumberFormat="1" applyFont="1" applyFill="1" applyBorder="1" applyAlignment="1">
      <alignment horizontal="right"/>
    </xf>
    <xf numFmtId="0" fontId="0" fillId="7" borderId="1" xfId="0" applyNumberFormat="1" applyFont="1" applyFill="1" applyBorder="1" applyAlignment="1" applyProtection="1">
      <alignment/>
      <protection/>
    </xf>
    <xf numFmtId="0" fontId="0" fillId="7" borderId="1" xfId="0" applyNumberFormat="1" applyFont="1" applyFill="1" applyBorder="1" applyAlignment="1" applyProtection="1">
      <alignment/>
      <protection locked="0"/>
    </xf>
    <xf numFmtId="0" fontId="0" fillId="7" borderId="1" xfId="0" applyNumberFormat="1" applyFont="1" applyFill="1" applyBorder="1" applyAlignment="1" applyProtection="1">
      <alignment horizontal="left"/>
      <protection/>
    </xf>
    <xf numFmtId="164" fontId="0" fillId="7" borderId="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4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17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25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20" applyNumberFormat="1" applyFill="1" applyBorder="1" applyAlignment="1" applyProtection="1">
      <alignment/>
      <protection/>
    </xf>
    <xf numFmtId="0" fontId="0" fillId="0" borderId="8" xfId="21" applyNumberFormat="1" applyFont="1" applyFill="1" applyBorder="1" applyAlignment="1" applyProtection="1">
      <alignment/>
      <protection/>
    </xf>
    <xf numFmtId="0" fontId="0" fillId="0" borderId="9" xfId="20" applyNumberFormat="1" applyFill="1" applyBorder="1" applyAlignment="1" applyProtection="1">
      <alignment/>
      <protection/>
    </xf>
    <xf numFmtId="0" fontId="0" fillId="0" borderId="10" xfId="21" applyNumberFormat="1" applyFont="1" applyFill="1" applyBorder="1" applyAlignment="1" applyProtection="1">
      <alignment/>
      <protection/>
    </xf>
    <xf numFmtId="0" fontId="0" fillId="0" borderId="2" xfId="19" applyNumberFormat="1" applyFont="1" applyFill="1" applyBorder="1" applyProtection="1">
      <alignment horizontal="left"/>
      <protection/>
    </xf>
    <xf numFmtId="0" fontId="1" fillId="0" borderId="11" xfId="23" applyNumberFormat="1" applyFont="1" applyFill="1" applyBorder="1" applyProtection="1">
      <alignment horizontal="left"/>
      <protection/>
    </xf>
    <xf numFmtId="0" fontId="0" fillId="0" borderId="12" xfId="19" applyNumberFormat="1" applyFont="1" applyFill="1" applyBorder="1" applyProtection="1">
      <alignment horizontal="left"/>
      <protection/>
    </xf>
    <xf numFmtId="0" fontId="0" fillId="0" borderId="13" xfId="24" applyNumberFormat="1" applyFill="1" applyBorder="1" applyAlignment="1" applyProtection="1">
      <alignment/>
      <protection/>
    </xf>
    <xf numFmtId="0" fontId="1" fillId="0" borderId="14" xfId="22" applyNumberFormat="1" applyFill="1" applyBorder="1" applyAlignment="1" applyProtection="1">
      <alignment/>
      <protection/>
    </xf>
    <xf numFmtId="0" fontId="0" fillId="0" borderId="15" xfId="19" applyNumberFormat="1" applyFont="1" applyFill="1" applyBorder="1" applyProtection="1">
      <alignment horizontal="left"/>
      <protection/>
    </xf>
    <xf numFmtId="0" fontId="0" fillId="0" borderId="16" xfId="24" applyNumberFormat="1" applyFill="1" applyBorder="1" applyAlignment="1" applyProtection="1">
      <alignment/>
      <protection/>
    </xf>
    <xf numFmtId="0" fontId="1" fillId="0" borderId="17" xfId="22" applyNumberFormat="1" applyFill="1" applyBorder="1" applyAlignment="1" applyProtection="1">
      <alignment/>
      <protection/>
    </xf>
    <xf numFmtId="0" fontId="1" fillId="0" borderId="10" xfId="23" applyNumberFormat="1" applyFont="1" applyFill="1" applyBorder="1" applyProtection="1">
      <alignment horizontal="left"/>
      <protection/>
    </xf>
    <xf numFmtId="0" fontId="1" fillId="0" borderId="2" xfId="22" applyNumberFormat="1" applyFill="1" applyBorder="1" applyAlignment="1" applyProtection="1">
      <alignment/>
      <protection/>
    </xf>
    <xf numFmtId="0" fontId="1" fillId="0" borderId="11" xfId="22" applyNumberFormat="1" applyFill="1" applyBorder="1" applyAlignment="1" applyProtection="1">
      <alignment/>
      <protection/>
    </xf>
    <xf numFmtId="0" fontId="1" fillId="0" borderId="18" xfId="23" applyNumberFormat="1" applyFont="1" applyFill="1" applyBorder="1" applyProtection="1">
      <alignment horizontal="left"/>
      <protection/>
    </xf>
    <xf numFmtId="0" fontId="1" fillId="0" borderId="19" xfId="22" applyNumberFormat="1" applyFill="1" applyBorder="1" applyAlignment="1" applyProtection="1">
      <alignment/>
      <protection/>
    </xf>
    <xf numFmtId="0" fontId="1" fillId="0" borderId="20" xfId="22" applyNumberForma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171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69" fontId="0" fillId="0" borderId="0" xfId="25" applyNumberFormat="1" applyFont="1" applyFill="1" applyBorder="1" applyAlignment="1" applyProtection="1">
      <alignment vertical="top" wrapText="1"/>
      <protection locked="0"/>
    </xf>
    <xf numFmtId="2" fontId="0" fillId="0" borderId="0" xfId="25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6" fillId="0" borderId="0" xfId="0" applyNumberFormat="1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7" xfId="20" applyBorder="1" applyAlignment="1">
      <alignment/>
    </xf>
    <xf numFmtId="0" fontId="0" fillId="0" borderId="22" xfId="20" applyBorder="1" applyAlignment="1">
      <alignment/>
    </xf>
    <xf numFmtId="0" fontId="0" fillId="0" borderId="8" xfId="21" applyFont="1" applyBorder="1" applyAlignment="1">
      <alignment/>
    </xf>
    <xf numFmtId="0" fontId="0" fillId="0" borderId="9" xfId="20" applyBorder="1" applyAlignment="1">
      <alignment/>
    </xf>
    <xf numFmtId="0" fontId="0" fillId="0" borderId="10" xfId="21" applyFont="1" applyBorder="1" applyAlignment="1">
      <alignment/>
    </xf>
    <xf numFmtId="0" fontId="0" fillId="0" borderId="1" xfId="21" applyFont="1" applyBorder="1" applyAlignment="1">
      <alignment/>
    </xf>
    <xf numFmtId="0" fontId="0" fillId="0" borderId="2" xfId="19" applyFont="1" applyBorder="1">
      <alignment horizontal="left"/>
    </xf>
    <xf numFmtId="0" fontId="0" fillId="0" borderId="23" xfId="19" applyFont="1" applyBorder="1">
      <alignment horizontal="left"/>
    </xf>
    <xf numFmtId="0" fontId="1" fillId="0" borderId="11" xfId="23" applyFont="1" applyBorder="1">
      <alignment horizontal="left"/>
    </xf>
    <xf numFmtId="0" fontId="0" fillId="0" borderId="12" xfId="19" applyFont="1" applyBorder="1">
      <alignment horizontal="left"/>
    </xf>
    <xf numFmtId="0" fontId="0" fillId="0" borderId="24" xfId="19" applyFont="1" applyBorder="1">
      <alignment horizontal="left"/>
    </xf>
    <xf numFmtId="2" fontId="0" fillId="0" borderId="13" xfId="24" applyNumberFormat="1" applyBorder="1" applyAlignment="1">
      <alignment/>
    </xf>
    <xf numFmtId="0" fontId="0" fillId="0" borderId="25" xfId="24" applyBorder="1" applyAlignment="1">
      <alignment/>
    </xf>
    <xf numFmtId="2" fontId="1" fillId="0" borderId="14" xfId="22" applyNumberFormat="1" applyBorder="1" applyAlignment="1">
      <alignment/>
    </xf>
    <xf numFmtId="0" fontId="0" fillId="0" borderId="15" xfId="19" applyBorder="1">
      <alignment horizontal="left"/>
    </xf>
    <xf numFmtId="0" fontId="0" fillId="0" borderId="26" xfId="19" applyFont="1" applyBorder="1">
      <alignment horizontal="left"/>
    </xf>
    <xf numFmtId="0" fontId="0" fillId="0" borderId="16" xfId="24" applyBorder="1" applyAlignment="1">
      <alignment/>
    </xf>
    <xf numFmtId="0" fontId="0" fillId="0" borderId="0" xfId="24" applyAlignment="1">
      <alignment/>
    </xf>
    <xf numFmtId="0" fontId="1" fillId="0" borderId="17" xfId="22" applyBorder="1" applyAlignment="1">
      <alignment/>
    </xf>
    <xf numFmtId="0" fontId="0" fillId="0" borderId="27" xfId="19" applyBorder="1">
      <alignment horizontal="left"/>
    </xf>
    <xf numFmtId="0" fontId="0" fillId="0" borderId="28" xfId="19" applyFont="1" applyBorder="1">
      <alignment horizontal="left"/>
    </xf>
    <xf numFmtId="0" fontId="0" fillId="0" borderId="29" xfId="24" applyBorder="1" applyAlignment="1">
      <alignment/>
    </xf>
    <xf numFmtId="0" fontId="0" fillId="0" borderId="30" xfId="24" applyBorder="1" applyAlignment="1">
      <alignment/>
    </xf>
    <xf numFmtId="0" fontId="1" fillId="0" borderId="31" xfId="22" applyBorder="1" applyAlignment="1">
      <alignment/>
    </xf>
    <xf numFmtId="0" fontId="0" fillId="0" borderId="13" xfId="24" applyBorder="1" applyAlignment="1">
      <alignment/>
    </xf>
    <xf numFmtId="2" fontId="0" fillId="0" borderId="25" xfId="24" applyNumberFormat="1" applyBorder="1" applyAlignment="1">
      <alignment/>
    </xf>
    <xf numFmtId="0" fontId="1" fillId="0" borderId="32" xfId="23" applyFont="1" applyBorder="1">
      <alignment horizontal="left"/>
    </xf>
    <xf numFmtId="0" fontId="1" fillId="0" borderId="33" xfId="23" applyBorder="1">
      <alignment horizontal="left"/>
    </xf>
    <xf numFmtId="2" fontId="1" fillId="0" borderId="2" xfId="22" applyNumberFormat="1" applyBorder="1" applyAlignment="1">
      <alignment/>
    </xf>
    <xf numFmtId="2" fontId="1" fillId="0" borderId="23" xfId="22" applyNumberFormat="1" applyBorder="1" applyAlignment="1">
      <alignment/>
    </xf>
    <xf numFmtId="2" fontId="1" fillId="0" borderId="11" xfId="22" applyNumberFormat="1" applyBorder="1" applyAlignment="1">
      <alignment/>
    </xf>
    <xf numFmtId="0" fontId="1" fillId="0" borderId="2" xfId="22" applyBorder="1" applyAlignment="1">
      <alignment/>
    </xf>
    <xf numFmtId="0" fontId="1" fillId="0" borderId="23" xfId="22" applyBorder="1" applyAlignment="1">
      <alignment/>
    </xf>
    <xf numFmtId="0" fontId="1" fillId="0" borderId="11" xfId="22" applyBorder="1" applyAlignment="1">
      <alignment/>
    </xf>
    <xf numFmtId="0" fontId="1" fillId="0" borderId="34" xfId="23" applyFont="1" applyBorder="1">
      <alignment horizontal="left"/>
    </xf>
    <xf numFmtId="0" fontId="1" fillId="0" borderId="35" xfId="23" applyBorder="1">
      <alignment horizontal="left"/>
    </xf>
    <xf numFmtId="0" fontId="1" fillId="0" borderId="19" xfId="22" applyBorder="1" applyAlignment="1">
      <alignment/>
    </xf>
    <xf numFmtId="0" fontId="1" fillId="0" borderId="36" xfId="22" applyBorder="1" applyAlignment="1">
      <alignment/>
    </xf>
    <xf numFmtId="0" fontId="1" fillId="0" borderId="20" xfId="22" applyBorder="1" applyAlignment="1">
      <alignment/>
    </xf>
    <xf numFmtId="0" fontId="0" fillId="0" borderId="22" xfId="20" applyNumberFormat="1" applyFill="1" applyBorder="1" applyAlignment="1" applyProtection="1">
      <alignment/>
      <protection/>
    </xf>
    <xf numFmtId="0" fontId="0" fillId="0" borderId="1" xfId="21" applyNumberFormat="1" applyFont="1" applyFill="1" applyBorder="1" applyAlignment="1" applyProtection="1">
      <alignment/>
      <protection/>
    </xf>
    <xf numFmtId="0" fontId="0" fillId="0" borderId="23" xfId="19" applyNumberFormat="1" applyFont="1" applyFill="1" applyBorder="1" applyProtection="1">
      <alignment horizontal="left"/>
      <protection/>
    </xf>
    <xf numFmtId="0" fontId="0" fillId="0" borderId="24" xfId="19" applyNumberFormat="1" applyFont="1" applyFill="1" applyBorder="1" applyProtection="1">
      <alignment horizontal="left"/>
      <protection/>
    </xf>
    <xf numFmtId="2" fontId="0" fillId="0" borderId="13" xfId="24" applyNumberFormat="1" applyFill="1" applyBorder="1" applyAlignment="1" applyProtection="1">
      <alignment/>
      <protection/>
    </xf>
    <xf numFmtId="0" fontId="0" fillId="0" borderId="25" xfId="24" applyNumberFormat="1" applyFill="1" applyBorder="1" applyAlignment="1" applyProtection="1">
      <alignment/>
      <protection/>
    </xf>
    <xf numFmtId="2" fontId="1" fillId="0" borderId="14" xfId="22" applyNumberFormat="1" applyFill="1" applyBorder="1" applyAlignment="1" applyProtection="1">
      <alignment/>
      <protection/>
    </xf>
    <xf numFmtId="0" fontId="0" fillId="0" borderId="15" xfId="19" applyNumberFormat="1" applyFill="1" applyBorder="1" applyProtection="1">
      <alignment horizontal="left"/>
      <protection/>
    </xf>
    <xf numFmtId="0" fontId="0" fillId="0" borderId="26" xfId="19" applyNumberFormat="1" applyFont="1" applyFill="1" applyBorder="1" applyProtection="1">
      <alignment horizontal="left"/>
      <protection/>
    </xf>
    <xf numFmtId="0" fontId="0" fillId="0" borderId="0" xfId="24" applyNumberFormat="1" applyFill="1" applyBorder="1" applyAlignment="1" applyProtection="1">
      <alignment/>
      <protection/>
    </xf>
    <xf numFmtId="0" fontId="0" fillId="0" borderId="27" xfId="19" applyNumberFormat="1" applyFill="1" applyBorder="1" applyProtection="1">
      <alignment horizontal="left"/>
      <protection/>
    </xf>
    <xf numFmtId="0" fontId="0" fillId="0" borderId="28" xfId="19" applyNumberFormat="1" applyFont="1" applyFill="1" applyBorder="1" applyProtection="1">
      <alignment horizontal="left"/>
      <protection/>
    </xf>
    <xf numFmtId="0" fontId="0" fillId="0" borderId="29" xfId="24" applyNumberFormat="1" applyFill="1" applyBorder="1" applyAlignment="1" applyProtection="1">
      <alignment/>
      <protection/>
    </xf>
    <xf numFmtId="0" fontId="0" fillId="0" borderId="30" xfId="24" applyNumberFormat="1" applyFill="1" applyBorder="1" applyAlignment="1" applyProtection="1">
      <alignment/>
      <protection/>
    </xf>
    <xf numFmtId="0" fontId="1" fillId="0" borderId="31" xfId="22" applyNumberFormat="1" applyFill="1" applyBorder="1" applyAlignment="1" applyProtection="1">
      <alignment/>
      <protection/>
    </xf>
    <xf numFmtId="2" fontId="0" fillId="0" borderId="25" xfId="24" applyNumberFormat="1" applyFill="1" applyBorder="1" applyAlignment="1" applyProtection="1">
      <alignment/>
      <protection/>
    </xf>
    <xf numFmtId="0" fontId="1" fillId="0" borderId="32" xfId="23" applyNumberFormat="1" applyFont="1" applyFill="1" applyBorder="1" applyProtection="1">
      <alignment horizontal="left"/>
      <protection/>
    </xf>
    <xf numFmtId="0" fontId="1" fillId="0" borderId="33" xfId="23" applyNumberFormat="1" applyFill="1" applyBorder="1" applyProtection="1">
      <alignment horizontal="left"/>
      <protection/>
    </xf>
    <xf numFmtId="2" fontId="1" fillId="0" borderId="2" xfId="22" applyNumberFormat="1" applyFill="1" applyBorder="1" applyAlignment="1" applyProtection="1">
      <alignment/>
      <protection/>
    </xf>
    <xf numFmtId="2" fontId="1" fillId="0" borderId="23" xfId="22" applyNumberFormat="1" applyFill="1" applyBorder="1" applyAlignment="1" applyProtection="1">
      <alignment/>
      <protection/>
    </xf>
    <xf numFmtId="2" fontId="1" fillId="0" borderId="11" xfId="22" applyNumberFormat="1" applyFill="1" applyBorder="1" applyAlignment="1" applyProtection="1">
      <alignment/>
      <protection/>
    </xf>
    <xf numFmtId="0" fontId="1" fillId="0" borderId="23" xfId="22" applyNumberFormat="1" applyFill="1" applyBorder="1" applyAlignment="1" applyProtection="1">
      <alignment/>
      <protection/>
    </xf>
    <xf numFmtId="0" fontId="1" fillId="0" borderId="34" xfId="23" applyNumberFormat="1" applyFont="1" applyFill="1" applyBorder="1" applyProtection="1">
      <alignment horizontal="left"/>
      <protection/>
    </xf>
    <xf numFmtId="0" fontId="1" fillId="0" borderId="35" xfId="23" applyNumberFormat="1" applyFill="1" applyBorder="1" applyProtection="1">
      <alignment horizontal="left"/>
      <protection/>
    </xf>
    <xf numFmtId="0" fontId="1" fillId="0" borderId="36" xfId="22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DataPilot Category" xfId="19"/>
    <cellStyle name="DataPilot Corner" xfId="20"/>
    <cellStyle name="DataPilot Field" xfId="21"/>
    <cellStyle name="DataPilot Result" xfId="22"/>
    <cellStyle name="DataPilot Title" xfId="23"/>
    <cellStyle name="DataPilot Valu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2008-3 Downtime by System 
October 1 - December 22, 2008
 Scheduled User Time =  1649 hours     
User downtime=  43.67 hours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2008-3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6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6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0.00994542146757074</c:v>
                </c:pt>
                <c:pt idx="1">
                  <c:v>0.00047503537504064834</c:v>
                </c:pt>
                <c:pt idx="2">
                  <c:v>0.007196280574245706</c:v>
                </c:pt>
                <c:pt idx="3">
                  <c:v>0.002799676571678566</c:v>
                </c:pt>
                <c:pt idx="4">
                  <c:v>0</c:v>
                </c:pt>
                <c:pt idx="5">
                  <c:v>0.0019203557710804208</c:v>
                </c:pt>
                <c:pt idx="6">
                  <c:v>0.0006064281382303488</c:v>
                </c:pt>
                <c:pt idx="7">
                  <c:v>0.0006064281382303488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0.0033050333535195407</c:v>
                </c:pt>
                <c:pt idx="12">
                  <c:v>0</c:v>
                </c:pt>
                <c:pt idx="13">
                  <c:v>0.0017586416008786015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6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0.0006000000000000001</c:v>
                </c:pt>
                <c:pt idx="5">
                  <c:v>0.0006000000000000001</c:v>
                </c:pt>
                <c:pt idx="6">
                  <c:v>0.0006000000000000001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0.0018000000000000002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6137220"/>
        <c:axId val="55234981"/>
      </c:bar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220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2008-3 Faults Per Day By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2008-3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0.029900332225909106</c:v>
                </c:pt>
                <c:pt idx="1">
                  <c:v>0.014950166112954553</c:v>
                </c:pt>
                <c:pt idx="2">
                  <c:v>0.07475083056477276</c:v>
                </c:pt>
                <c:pt idx="3">
                  <c:v>0.04485049833886366</c:v>
                </c:pt>
                <c:pt idx="4">
                  <c:v>0</c:v>
                </c:pt>
                <c:pt idx="5">
                  <c:v>0.029900332225909106</c:v>
                </c:pt>
                <c:pt idx="6">
                  <c:v>0.014950166112954553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0.029900332225909106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Stats!$B$23:$R$23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27352782"/>
        <c:axId val="44848447"/>
      </c:bar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At val="0"/>
        <c:auto val="1"/>
        <c:lblOffset val="100"/>
        <c:noMultiLvlLbl val="0"/>
      </c:catAx>
      <c:valAx>
        <c:axId val="44848447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52782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96</xdr:row>
      <xdr:rowOff>76200</xdr:rowOff>
    </xdr:from>
    <xdr:to>
      <xdr:col>11</xdr:col>
      <xdr:colOff>85725</xdr:colOff>
      <xdr:row>97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782050" y="16649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85725</xdr:rowOff>
    </xdr:from>
    <xdr:to>
      <xdr:col>11</xdr:col>
      <xdr:colOff>85725</xdr:colOff>
      <xdr:row>53</xdr:row>
      <xdr:rowOff>104775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8782050" y="95345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\2008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iabilitySummary"/>
    </sheetNames>
    <sheetDataSet>
      <sheetData sheetId="0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  <cell r="F9">
            <v>0.12</v>
          </cell>
        </row>
        <row r="10">
          <cell r="B10">
            <v>0.003</v>
          </cell>
        </row>
        <row r="11">
          <cell r="B11">
            <v>0.0012000000000000001</v>
          </cell>
        </row>
        <row r="13">
          <cell r="B13">
            <v>0.0006000000000000001</v>
          </cell>
        </row>
        <row r="14">
          <cell r="B14">
            <v>0.0006000000000000001</v>
          </cell>
        </row>
        <row r="15">
          <cell r="B15">
            <v>0.0006000000000000001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16" sheet="Main Data"/>
  </cacheSource>
  <cacheFields count="20">
    <cacheField name="Fill #">
      <sharedItems containsString="0" containsBlank="1" containsMixedTypes="0" containsNumber="1" containsInteger="1" count="8">
        <n v="1"/>
        <m/>
        <n v="2"/>
        <n v="3"/>
        <n v="4"/>
        <n v="5"/>
        <n v="6"/>
        <n v="7"/>
      </sharedItems>
    </cacheField>
    <cacheField name="Start">
      <sharedItems containsDate="1" containsString="0" containsBlank="1" containsMixedTypes="0" count="8">
        <d v="2008-10-01T08:00:00.000"/>
        <m/>
        <d v="2008-10-08T08:00:00.000"/>
        <d v="2008-10-15T08:00:00.000"/>
        <d v="2008-10-15T14:39:59.000"/>
        <d v="2008-10-19T17:26:00.000"/>
        <d v="2008-10-20T06:18:59.000"/>
        <d v="2008-10-22T08:00:00.000"/>
      </sharedItems>
    </cacheField>
    <cacheField name="End">
      <sharedItems containsDate="1" containsString="0" containsBlank="1" containsMixedTypes="0" count="8">
        <d v="2008-10-07T08:00:00.000"/>
        <m/>
        <d v="2008-10-14T08:00:00.000"/>
        <d v="2008-10-15T13:37:00.000"/>
        <d v="2008-10-19T15:37:59.000"/>
        <d v="2008-10-20T06:01:59.000"/>
        <d v="2008-10-20T08:00:00.000"/>
        <d v="2008-10-28T08:00:00.000"/>
      </sharedItems>
    </cacheField>
    <cacheField name="Length">
      <sharedItems containsSemiMixedTypes="0" containsString="0" containsMixedTypes="0" containsNumber="1" count="6">
        <n v="144"/>
        <n v="5.616666666639503"/>
        <n v="96.96666666667443"/>
        <n v="12.599999999860302"/>
        <n v="1.683333333407063"/>
        <n v="116.8666666665813"/>
      </sharedItems>
    </cacheField>
    <cacheField name="Loss  Reason">
      <sharedItems containsBlank="1" containsMixedTypes="0" count="5">
        <s v="  Int Dump: End of Period"/>
        <m/>
        <s v="  Bldg.450 controller[OTH]"/>
        <s v="  Power Supply trip  [PS]"/>
        <s v="  RF4 Power Mon. Trip [RF]"/>
      </sharedItems>
    </cacheField>
    <cacheField name="DIN #">
      <sharedItems containsString="0" containsBlank="1" containsMixedTypes="0" containsNumber="1" containsInteger="1" count="4">
        <m/>
        <n v="105432"/>
        <n v="105433"/>
        <n v="105434"/>
      </sharedItems>
    </cacheField>
    <cacheField name="Audit">
      <sharedItems containsString="0" containsBlank="1" count="1">
        <m/>
      </sharedItems>
    </cacheField>
    <cacheField name="Start">
      <sharedItems containsDate="1" containsString="0" containsBlank="1" containsMixedTypes="0" count="4">
        <m/>
        <d v="2008-10-15T13:37:00.000"/>
        <d v="2008-10-19T15:37:59.000"/>
        <d v="2008-10-20T06:01:59.000"/>
      </sharedItems>
    </cacheField>
    <cacheField name="End">
      <sharedItems containsDate="1" containsString="0" containsBlank="1" containsMixedTypes="0" count="4">
        <m/>
        <d v="2008-10-15T14:39:59.000"/>
        <d v="2008-10-19T17:26:00.000"/>
        <d v="2008-10-20T06:18:59.000"/>
      </sharedItems>
    </cacheField>
    <cacheField name="User  Length">
      <sharedItems containsSemiMixedTypes="0" containsString="0" containsMixedTypes="0" containsNumber="1" count="5">
        <n v="0"/>
        <n v="1.0499999999301508"/>
        <n v="1.8000000001047738"/>
        <n v="0.28333333338378"/>
        <n v="3.1333333334187046"/>
      </sharedItems>
    </cacheField>
    <cacheField name="System Length">
      <sharedItems containsSemiMixedTypes="0" containsString="0" containsMixedTypes="0" containsNumber="1" count="5">
        <n v="0"/>
        <n v="1.0499999999301508"/>
        <n v="1.8000000001047738"/>
        <n v="0.28333333338378"/>
        <n v="3.1333333334187046"/>
      </sharedItems>
    </cacheField>
    <cacheField name="Cause">
      <sharedItems containsBlank="1" containsMixedTypes="0" count="4">
        <m/>
        <s v="FMS-H2O"/>
        <s v="PS"/>
        <s v="RF"/>
      </sharedItems>
    </cacheField>
    <cacheField name="System">
      <sharedItems containsBlank="1" containsMixedTypes="0" count="4">
        <m/>
        <s v="FMS"/>
        <s v="PS"/>
        <s v="RF"/>
      </sharedItems>
    </cacheField>
    <cacheField name="Group">
      <sharedItems containsBlank="1" containsMixedTypes="0" count="4">
        <m/>
        <s v="FMS"/>
        <s v="PS"/>
        <s v="RF"/>
      </sharedItems>
    </cacheField>
    <cacheField name="Type">
      <sharedItems containsBlank="1" containsMixedTypes="0" count="3">
        <s v="Scheduled"/>
        <m/>
        <s v="Store Lost"/>
      </sharedItems>
    </cacheField>
    <cacheField name="Description">
      <sharedItems containsString="0" containsBlank="1" count="1">
        <m/>
      </sharedItems>
    </cacheField>
    <cacheField name="Store Lost">
      <sharedItems containsString="0" containsBlank="1" containsMixedTypes="0" containsNumber="1" containsInteger="1" count="2">
        <m/>
        <n v="1"/>
      </sharedItems>
    </cacheField>
    <cacheField name="Intention. Dump">
      <sharedItems containsString="0" containsBlank="1" count="1">
        <m/>
      </sharedItems>
    </cacheField>
    <cacheField name="Inhibits Beam">
      <sharedItems containsString="0" containsBlank="1" count="1">
        <m/>
      </sharedItems>
    </cacheField>
    <cacheField name="TOTAL">
      <sharedItems containsString="0" containsBlank="1" containsMixedTypes="0" containsNumber="1" containsInteger="1" count="3">
        <n v="0"/>
        <n v="1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73" sheet="Main Data"/>
  </cacheSource>
  <cacheFields count="20">
    <cacheField name="Fill #">
      <sharedItems containsString="0" containsBlank="1" containsMixedTypes="0" containsNumber="1" containsInteger="1" count="31">
        <n v="1"/>
        <m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Start">
      <sharedItems containsDate="1" containsString="0" containsBlank="1" containsMixedTypes="0" count="32">
        <d v="2008-10-01T08:00:00.000"/>
        <m/>
        <d v="2008-10-08T08:00:00.000"/>
        <d v="2008-10-15T08:00:00.000"/>
        <d v="2008-10-15T14:39:59.000"/>
        <d v="2008-10-19T17:26:00.000"/>
        <d v="2008-10-20T06:18:59.000"/>
        <d v="2008-10-22T08:00:00.000"/>
        <d v="2008-10-29T08:00:00.000"/>
        <d v="2008-10-29T21:53:00.000"/>
        <d v="2008-10-30T11:15:00.000"/>
        <d v="2008-11-05T08:00:00.000"/>
        <d v="2008-11-06T00:01:59.000"/>
        <d v="2008-11-06T08:55:59.000"/>
        <d v="2008-11-06T17:29:59.000"/>
        <d v="2008-11-08T16:08:00.000"/>
        <d v="2008-11-09T19:38:59.000"/>
        <d v="2008-11-10T01:40:00.000"/>
        <d v="2008-11-12T08:00:00.000"/>
        <d v="2008-11-13T21:23:00.000"/>
        <d v="2008-11-18T05:25:00.000"/>
        <d v="2008-11-19T08:00:00.000"/>
        <d v="2008-11-28T08:00:00.000"/>
        <d v="2008-11-30T12:58:00.000"/>
        <d v="2008-12-03T08:00:00.000"/>
        <d v="2008-12-10T08:00:00.000"/>
        <d v="2008-12-13T10:27:00.000"/>
        <d v="2008-12-14T00:45:00.000"/>
        <d v="2008-12-17T08:00:00.000"/>
        <d v="2008-12-18T16:08:00.000"/>
        <d v="2008-12-19T11:51:59.000"/>
        <d v="2008-12-22T08:00:00.000"/>
      </sharedItems>
    </cacheField>
    <cacheField name="End">
      <sharedItems containsDate="1" containsBlank="1" containsMixedTypes="1" count="41">
        <d v="2008-10-07T08:00:00.000"/>
        <m/>
        <d v="2008-10-14T08:00:00.000"/>
        <d v="2008-10-15T13:37:00.000"/>
        <d v="2008-10-19T15:37:59.000"/>
        <d v="2008-10-20T06:01:59.000"/>
        <d v="2008-10-20T08:00:00.000"/>
        <d v="2008-10-28T08:00:00.000"/>
        <d v="2008-10-29T20:19:59.000"/>
        <d v="2008-10-30T09:24:00.000"/>
        <d v="2008-11-03T08:00:00.000"/>
        <d v="2008-11-05T21:34:59.000"/>
        <d v="2008-11-06T07:56:00.000"/>
        <d v="2008-11-06T16:37:00.000"/>
        <d v="2008-11-08T15:20:59.000"/>
        <d v="2008-11-09T19:16:59.000"/>
        <d v="2008-11-09T22:14:00.000"/>
        <d v="2008-11-11T08:00:00.000"/>
        <d v="2008-11-13T20:16:00.000"/>
        <d v="2008-11-18T04:25:00.000"/>
        <d v="2008-11-18T08:00:00.000"/>
        <d v="2008-11-27T00:00:00.000"/>
        <d v="2008-11-30T12:08:59.000"/>
        <d v="2008-12-02T08:00:00.000"/>
        <d v="2008-12-09T08:00:00.000"/>
        <d v="2008-12-13T08:10:00.000"/>
        <d v="2008-12-13T21:53:00.000"/>
        <d v="2008-12-16T08:00:00.000"/>
        <d v="2008-12-18T10:41:00.000"/>
        <d v="2008-12-18T21:11:00.000"/>
        <d v="2008-12-22T08:00:00.000"/>
        <d v="2008-12-22T08:15:00.000"/>
        <s v="Number of Lost Fills"/>
        <s v="Number of Intentional Dumps"/>
        <s v="Number of Fills"/>
        <s v="Total User Beam"/>
        <s v="Total User Downtime"/>
        <s v="Total Schedule Run Length"/>
        <s v="Mean Time Between Faults"/>
        <s v="Faults/Day of Delivered Beam"/>
        <s v="X-ray Availability"/>
      </sharedItems>
    </cacheField>
    <cacheField name="Length">
      <sharedItems containsString="0" containsBlank="1" containsMixedTypes="0" containsNumber="1" count="44">
        <n v="144"/>
        <n v="5.616666666639503"/>
        <n v="96.96666666667443"/>
        <n v="12.599999999860302"/>
        <n v="1.683333333407063"/>
        <n v="116.8666666665813"/>
        <n v="12.333333333197515"/>
        <n v="11.516666666662786"/>
        <n v="93.75000000005821"/>
        <n v="117.59999999991851"/>
        <n v="13.583333333255723"/>
        <n v="7.900000000081491"/>
        <n v="7.683333333407063"/>
        <n v="45.84999999997672"/>
        <n v="27.149999999965075"/>
        <n v="2.5833333333721384"/>
        <n v="30.33333333337214"/>
        <n v="135.08333333343035"/>
        <n v="36.266666666662786"/>
        <n v="103.03333333338378"/>
        <n v="141.8833333334187"/>
        <n v="183.9999999999418"/>
        <n v="52.14999999990687"/>
        <n v="43.03333333338378"/>
        <n v="95.18333333329065"/>
        <n v="72.16666666668607"/>
        <n v="11.433333333407063"/>
        <n v="55.25000000005821"/>
        <n v="138.85000000015134"/>
        <n v="26.683333333348855"/>
        <m/>
        <n v="5.050000000046566"/>
        <n v="68.13333333347691"/>
        <n v="0.24999999994179234"/>
        <n v="99.86666666687233"/>
        <n v="18"/>
        <n v="12"/>
        <n v="30"/>
        <n v="1605.3333333335759"/>
        <n v="43.66666666633682"/>
        <n v="1648.9999999999127"/>
        <n v="89.18518518519866"/>
        <n v="0.26910299003318194"/>
        <n v="0.9735193046292667"/>
      </sharedItems>
    </cacheField>
    <cacheField name="Loss  Reason">
      <sharedItems containsBlank="1" containsMixedTypes="1" containsNumber="1" count="23">
        <s v="  Int Dump: End of Period"/>
        <m/>
        <s v="  Bldg.450 controller[OTH]"/>
        <s v="  Power Supply trip  [PS]"/>
        <s v="  RF4 Power Mon. Trip [RF]"/>
        <s v="  Quadrupole PS trip [PS]"/>
        <s v="  Bldg.450 valve fail[OTH]"/>
        <s v="  S2 Sextupole problem[PS]"/>
        <s v="  Rad Mon lost power[OTH]"/>
        <s v="  2ID EPS &amp; PSS trips[SI]"/>
        <s v="  DCCT MPS fault  [DIAG]   "/>
        <s v="  S21 Vac Valve fault[CTL]"/>
        <s v="  S21 Vac Valve MPS fault[CTL]"/>
        <s v="  S2 Quadrupole failed[PS]"/>
        <s v="  23ID:P2 BPM Flow [MOM]"/>
        <s v="  S34 Vac Vlv MPS flt[CTL]"/>
        <s v="  S33 FE-EPS Flow Flt [SI]"/>
        <s v="  S1 Sextupole Trip [PS]"/>
        <s v="  Transformer fault [FMS]"/>
        <s v="  Booster Hybrid load [RF]"/>
        <s v="Starting Supplemental"/>
        <n v="66.88888888889899"/>
        <s v="&lt;-- This downtime includes Gaps Open"/>
      </sharedItems>
    </cacheField>
    <cacheField name="DIN #">
      <sharedItems containsBlank="1" containsMixedTypes="1" containsNumber="1" containsInteger="1" count="20">
        <m/>
        <n v="105432"/>
        <n v="105433"/>
        <n v="105434"/>
        <n v="105436"/>
        <n v="105437"/>
        <n v="105439"/>
        <n v="105440"/>
        <n v="105441"/>
        <n v="105442"/>
        <n v="105445"/>
        <n v="105446"/>
        <n v="105450"/>
        <n v="105451"/>
        <n v="105453"/>
        <n v="105458"/>
        <n v="105459"/>
        <n v="105462"/>
        <n v="105464"/>
        <s v="User Beam days"/>
      </sharedItems>
    </cacheField>
    <cacheField name="Audit">
      <sharedItems containsString="0" containsBlank="1" count="1">
        <m/>
      </sharedItems>
    </cacheField>
    <cacheField name="Start">
      <sharedItems containsDate="1" containsString="0" containsBlank="1" containsMixedTypes="0" count="21">
        <m/>
        <d v="2008-10-15T13:37:00.000"/>
        <d v="2008-10-19T15:37:59.000"/>
        <d v="2008-10-20T06:01:59.000"/>
        <d v="2008-10-29T20:19:59.000"/>
        <d v="2008-10-30T09:24:00.000"/>
        <d v="2008-11-05T21:34:59.000"/>
        <d v="2008-11-06T07:56:00.000"/>
        <d v="2008-11-06T16:37:00.000"/>
        <d v="2008-11-08T15:20:59.000"/>
        <d v="2008-11-09T19:16:59.000"/>
        <d v="2008-11-09T22:14:00.000"/>
        <d v="2008-11-13T20:16:00.000"/>
        <d v="2008-11-18T04:25:00.000"/>
        <d v="2008-11-30T12:08:59.000"/>
        <d v="2008-12-13T08:10:00.000"/>
        <d v="2008-12-13T21:53:00.000"/>
        <d v="2008-12-18T10:41:00.000"/>
        <d v="2008-12-18T12:36:59.000"/>
        <d v="2008-12-18T13:05:59.000"/>
        <d v="2008-12-18T21:11:00.000"/>
      </sharedItems>
    </cacheField>
    <cacheField name="End">
      <sharedItems containsDate="1" containsString="0" containsBlank="1" containsMixedTypes="0" count="21">
        <m/>
        <d v="2008-10-15T14:39:59.000"/>
        <d v="2008-10-19T17:26:00.000"/>
        <d v="2008-10-20T06:18:59.000"/>
        <d v="2008-10-29T21:53:00.000"/>
        <d v="2008-10-30T11:15:00.000"/>
        <d v="2008-11-06T00:01:59.000"/>
        <d v="2008-11-06T08:55:59.000"/>
        <d v="2008-11-06T17:29:59.000"/>
        <d v="2008-11-08T16:08:00.000"/>
        <d v="2008-11-09T19:38:59.000"/>
        <d v="2008-11-10T01:40:00.000"/>
        <d v="2008-11-13T21:23:00.000"/>
        <d v="2008-11-18T05:25:00.000"/>
        <d v="2008-11-30T12:58:00.000"/>
        <d v="2008-12-13T10:27:00.000"/>
        <d v="2008-12-14T00:45:00.000"/>
        <d v="2008-12-18T16:08:00.000"/>
        <d v="2008-12-18T14:03:00.000"/>
        <d v="2008-12-18T15:11:00.000"/>
        <d v="2008-12-19T11:51:59.000"/>
      </sharedItems>
    </cacheField>
    <cacheField name="User  Length">
      <sharedItems containsBlank="1" containsMixedTypes="1" containsNumber="1" count="28">
        <n v="0"/>
        <n v="1.0499999999301508"/>
        <n v="1.8000000001047738"/>
        <n v="0.28333333338378"/>
        <n v="3.1333333334187046"/>
        <n v="1.5500000001629815"/>
        <n v="1.8499999999185093"/>
        <n v="3.4000000000814907"/>
        <n v="2.449999999953434"/>
        <n v="0.9999999999417923"/>
        <n v="0.8833333332440816"/>
        <n v="0.7833333334419876"/>
        <n v="0.3666666666395031"/>
        <n v="3.4333333333488554"/>
        <n v="8.916666666569654"/>
        <n v="1.116666666639503"/>
        <n v="2.1166666665812954"/>
        <n v="0.8166666667093523"/>
        <m/>
        <n v="2.2833333332673647"/>
        <n v="2.8666666665812954"/>
        <n v="5.14999999984866"/>
        <n v="5.449999999953434"/>
        <n v="14.683333333174232"/>
        <n v="20.133333333127666"/>
        <s v="Downtime"/>
        <s v="User"/>
        <n v="43.66666666633682"/>
      </sharedItems>
    </cacheField>
    <cacheField name="System Length">
      <sharedItems containsBlank="1" containsMixedTypes="1" containsNumber="1" count="29">
        <n v="0"/>
        <n v="1.0499999999301508"/>
        <n v="1.8000000001047738"/>
        <n v="0.28333333338378"/>
        <n v="3.1333333334187046"/>
        <n v="1.5500000001629815"/>
        <n v="1.8499999999185093"/>
        <n v="3.4000000000814907"/>
        <n v="2.449999999953434"/>
        <n v="0.9999999999417923"/>
        <n v="0.8833333332440816"/>
        <n v="0.7833333334419876"/>
        <n v="0.3666666666395031"/>
        <n v="3.4333333333488554"/>
        <n v="8.916666666569654"/>
        <n v="1.116666666639503"/>
        <n v="2.1166666665812954"/>
        <n v="0.8166666667093523"/>
        <m/>
        <n v="2.2833333332673647"/>
        <n v="2.8666666665812954"/>
        <n v="5.14999999984866"/>
        <n v="5.449999999953434"/>
        <n v="1.4333333334652707"/>
        <n v="2.0833333334885538"/>
        <n v="14.683333333174232"/>
        <n v="23.65000000008149"/>
        <s v="System"/>
        <n v="47.18333333329065"/>
      </sharedItems>
    </cacheField>
    <cacheField name="Cause">
      <sharedItems containsBlank="1" containsMixedTypes="0" count="10">
        <m/>
        <s v="FMS-H2O"/>
        <s v="PS"/>
        <s v="RF"/>
        <s v="ESH"/>
        <s v="SI"/>
        <s v="DIA"/>
        <s v="CTL"/>
        <s v="MOM"/>
        <s v="FMS"/>
      </sharedItems>
    </cacheField>
    <cacheField name="System">
      <sharedItems containsBlank="1" containsMixedTypes="0" count="9">
        <m/>
        <s v="FMS"/>
        <s v="PS"/>
        <s v="RF"/>
        <s v="ESH"/>
        <s v="SI"/>
        <s v="DIA"/>
        <s v="CTL"/>
        <s v="MOM"/>
      </sharedItems>
    </cacheField>
    <cacheField name="Group">
      <sharedItems containsBlank="1" containsMixedTypes="0" count="9">
        <m/>
        <s v="FMS"/>
        <s v="PS"/>
        <s v="RF"/>
        <s v="ESH"/>
        <s v="SI"/>
        <s v="DIA"/>
        <s v="CTL"/>
        <s v="MOM"/>
      </sharedItems>
    </cacheField>
    <cacheField name="Type">
      <sharedItems containsBlank="1" containsMixedTypes="0" count="4">
        <s v="Scheduled"/>
        <m/>
        <s v="Store Lost"/>
        <s v="Inhibits beam to user"/>
      </sharedItems>
    </cacheField>
    <cacheField name="Description">
      <sharedItems containsBlank="1" containsMixedTypes="0" count="5">
        <m/>
        <s v="Repair, replaced S1 sextupole twice"/>
        <s v="Switch to RF-3 providing Booster"/>
        <s v="Swap multiple power supplies"/>
        <s v="Leak at hoses, load, &amp; into kicker magnet"/>
      </sharedItems>
    </cacheField>
    <cacheField name="Store Lost">
      <sharedItems containsBlank="1" containsMixedTypes="1" containsNumber="1" containsInteger="1" count="4">
        <m/>
        <n v="1"/>
        <n v="18"/>
        <s v="SL"/>
      </sharedItems>
    </cacheField>
    <cacheField name="Intention. Dump">
      <sharedItems containsBlank="1" containsMixedTypes="1" containsNumber="1" containsInteger="1" count="3">
        <m/>
        <n v="0"/>
        <s v="Scheduled"/>
      </sharedItems>
    </cacheField>
    <cacheField name="Inhibits Beam">
      <sharedItems containsBlank="1" containsMixedTypes="1" containsNumber="1" containsInteger="1" count="4">
        <m/>
        <n v="1"/>
        <n v="2"/>
        <s v="Inhibits"/>
      </sharedItems>
    </cacheField>
    <cacheField name="TOTAL">
      <sharedItems containsString="0" containsBlank="1" containsMixedTypes="0" containsNumber="1" containsInteger="1" count="4">
        <n v="0"/>
        <n v="1"/>
        <m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0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6">
    <i>
      <x/>
    </i>
    <i>
      <x/>
    </i>
    <i>
      <x/>
    </i>
    <i>
      <x/>
    </i>
    <i>
      <x/>
    </i>
    <i>
      <x/>
    </i>
  </rowItems>
  <colFields count="1">
    <field x="13"/>
  </colFields>
  <colItems count="2">
    <i>
      <x/>
    </i>
    <i>
      <x/>
    </i>
  </colItems>
  <dataFields count="3">
    <dataField name="Sum - Inhibits Beam" fld="18" baseField="0" baseItem="0"/>
    <dataField name="Sum - Intention. Dump" fld="17" baseField="0" baseItem="0"/>
    <dataField name="Sum - Store Lost" fld="1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1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M5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15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Fields count="1">
    <field x="11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3">
    <dataField name="Sum - System Length" fld="10" baseField="0" baseItem="0"/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4"/>
  <sheetViews>
    <sheetView zoomScale="75" zoomScaleNormal="75" workbookViewId="0" topLeftCell="A1">
      <pane ySplit="5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4.140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4">
      <c r="A2" s="268" t="s">
        <v>3</v>
      </c>
      <c r="B2" s="268"/>
      <c r="C2" s="268"/>
      <c r="D2" s="268"/>
      <c r="E2" s="268"/>
      <c r="F2" s="268"/>
      <c r="G2" s="268"/>
      <c r="H2" s="268"/>
      <c r="I2" s="268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12.75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31" t="s">
        <v>4</v>
      </c>
      <c r="B5" s="32" t="s">
        <v>5</v>
      </c>
      <c r="C5" s="32" t="s">
        <v>6</v>
      </c>
      <c r="D5" s="33" t="s">
        <v>7</v>
      </c>
      <c r="E5" s="34" t="s">
        <v>8</v>
      </c>
      <c r="F5" s="31" t="s">
        <v>9</v>
      </c>
      <c r="G5" s="35" t="s">
        <v>10</v>
      </c>
      <c r="H5" s="32" t="s">
        <v>5</v>
      </c>
      <c r="I5" s="32" t="s">
        <v>6</v>
      </c>
      <c r="J5" s="36" t="s">
        <v>11</v>
      </c>
      <c r="K5" s="37" t="s">
        <v>12</v>
      </c>
      <c r="L5" s="38" t="s">
        <v>13</v>
      </c>
      <c r="M5" s="39" t="s">
        <v>14</v>
      </c>
      <c r="N5" s="39" t="s">
        <v>15</v>
      </c>
      <c r="O5" s="38" t="s">
        <v>16</v>
      </c>
      <c r="P5" s="40" t="s">
        <v>17</v>
      </c>
      <c r="Q5" s="41" t="s">
        <v>18</v>
      </c>
      <c r="R5" s="41" t="s">
        <v>19</v>
      </c>
      <c r="S5" s="41" t="s">
        <v>20</v>
      </c>
      <c r="T5" s="42" t="s">
        <v>21</v>
      </c>
    </row>
    <row r="6" spans="1:23" s="49" customFormat="1" ht="12.75">
      <c r="A6" s="43">
        <v>1</v>
      </c>
      <c r="B6" s="44">
        <v>39722.333333333336</v>
      </c>
      <c r="C6" s="44">
        <v>39728.333333333336</v>
      </c>
      <c r="D6" s="45">
        <f>(C6-B6)*24</f>
        <v>144</v>
      </c>
      <c r="E6" s="46" t="s">
        <v>22</v>
      </c>
      <c r="F6" s="47"/>
      <c r="G6" s="48"/>
      <c r="H6" s="44"/>
      <c r="I6" s="44"/>
      <c r="J6" s="45">
        <f>(I6-H6)*24</f>
        <v>0</v>
      </c>
      <c r="K6" s="45">
        <f>(I6-H6)*24</f>
        <v>0</v>
      </c>
      <c r="M6" s="50"/>
      <c r="N6" s="50"/>
      <c r="O6" s="51" t="s">
        <v>23</v>
      </c>
      <c r="P6" s="46"/>
      <c r="Q6" s="52">
        <f aca="true" t="shared" si="0" ref="Q6:Q13">IF($O6="Store Lost",1,"")</f>
      </c>
      <c r="R6" s="52">
        <f aca="true" t="shared" si="1" ref="R6:R13">IF($L6="Scheduled",1,"")</f>
      </c>
      <c r="S6" s="52">
        <f aca="true" t="shared" si="2" ref="S6:S13">IF($O6="Inhibits beam to user",1,"")</f>
      </c>
      <c r="T6" s="53">
        <f aca="true" t="shared" si="3" ref="T6:T13">SUM(Q6:S6)</f>
        <v>0</v>
      </c>
      <c r="U6" s="30"/>
      <c r="V6" s="30"/>
      <c r="W6" s="30"/>
    </row>
    <row r="7" spans="1:23" s="49" customFormat="1" ht="12.75">
      <c r="A7" s="54"/>
      <c r="B7" s="55"/>
      <c r="C7" s="55"/>
      <c r="D7" s="56">
        <f>SUM(D6:D6)</f>
        <v>144</v>
      </c>
      <c r="E7" s="57"/>
      <c r="F7" s="58"/>
      <c r="G7" s="59"/>
      <c r="H7" s="55"/>
      <c r="I7" s="55"/>
      <c r="J7" s="56">
        <f>SUM(J6:J6)</f>
        <v>0</v>
      </c>
      <c r="K7" s="56">
        <f>SUM(K6:K6)</f>
        <v>0</v>
      </c>
      <c r="L7" s="60"/>
      <c r="M7" s="61"/>
      <c r="N7" s="61"/>
      <c r="O7" s="62"/>
      <c r="P7" s="57"/>
      <c r="Q7" s="52">
        <f t="shared" si="0"/>
      </c>
      <c r="R7" s="52">
        <f t="shared" si="1"/>
      </c>
      <c r="S7" s="52">
        <f t="shared" si="2"/>
      </c>
      <c r="T7" s="53">
        <f t="shared" si="3"/>
        <v>0</v>
      </c>
      <c r="U7" s="30"/>
      <c r="V7" s="30"/>
      <c r="W7" s="30"/>
    </row>
    <row r="8" spans="1:23" s="49" customFormat="1" ht="12.75">
      <c r="A8" s="43">
        <v>2</v>
      </c>
      <c r="B8" s="63">
        <v>39729.333333333336</v>
      </c>
      <c r="C8" s="63">
        <v>39735.333333333336</v>
      </c>
      <c r="D8" s="45">
        <f>(C8-B8)*24</f>
        <v>144</v>
      </c>
      <c r="E8" s="46" t="s">
        <v>22</v>
      </c>
      <c r="F8" s="47"/>
      <c r="G8" s="48"/>
      <c r="H8" s="44"/>
      <c r="I8" s="44"/>
      <c r="J8" s="45">
        <f>(I8-H8)*24</f>
        <v>0</v>
      </c>
      <c r="K8" s="45">
        <f>(I8-H8)*24</f>
        <v>0</v>
      </c>
      <c r="M8" s="50"/>
      <c r="N8" s="50"/>
      <c r="O8" s="51" t="s">
        <v>23</v>
      </c>
      <c r="P8" s="46"/>
      <c r="Q8" s="52">
        <f t="shared" si="0"/>
      </c>
      <c r="R8" s="52">
        <f t="shared" si="1"/>
      </c>
      <c r="S8" s="52">
        <f t="shared" si="2"/>
      </c>
      <c r="T8" s="53">
        <f t="shared" si="3"/>
        <v>0</v>
      </c>
      <c r="U8" s="30"/>
      <c r="V8" s="30"/>
      <c r="W8" s="30"/>
    </row>
    <row r="9" spans="1:23" s="49" customFormat="1" ht="12.75">
      <c r="A9" s="54"/>
      <c r="B9" s="64"/>
      <c r="C9" s="64"/>
      <c r="D9" s="56">
        <f>SUM(D8:D8)</f>
        <v>144</v>
      </c>
      <c r="E9" s="57"/>
      <c r="F9" s="58"/>
      <c r="G9" s="59"/>
      <c r="H9" s="55"/>
      <c r="I9" s="55"/>
      <c r="J9" s="56">
        <f>SUM(J8:J8)</f>
        <v>0</v>
      </c>
      <c r="K9" s="56">
        <f>SUM(K8:K8)</f>
        <v>0</v>
      </c>
      <c r="L9" s="60"/>
      <c r="M9" s="61"/>
      <c r="N9" s="61"/>
      <c r="O9" s="62"/>
      <c r="P9" s="57"/>
      <c r="Q9" s="52">
        <f t="shared" si="0"/>
      </c>
      <c r="R9" s="52">
        <f t="shared" si="1"/>
      </c>
      <c r="S9" s="52">
        <f t="shared" si="2"/>
      </c>
      <c r="T9" s="53">
        <f t="shared" si="3"/>
        <v>0</v>
      </c>
      <c r="U9" s="30"/>
      <c r="V9" s="30"/>
      <c r="W9" s="30"/>
    </row>
    <row r="10" spans="1:23" s="49" customFormat="1" ht="12.75">
      <c r="A10" s="43">
        <v>3</v>
      </c>
      <c r="B10" s="65">
        <v>39736.333333333336</v>
      </c>
      <c r="C10" s="65">
        <v>39736.56736111111</v>
      </c>
      <c r="D10" s="45">
        <f>(C10-B10)*24</f>
        <v>5.616666666639503</v>
      </c>
      <c r="E10" s="66" t="s">
        <v>24</v>
      </c>
      <c r="F10" s="47">
        <v>105432</v>
      </c>
      <c r="G10" s="48"/>
      <c r="H10" s="67">
        <v>39736.56736111111</v>
      </c>
      <c r="I10" s="67">
        <v>39736.61111111111</v>
      </c>
      <c r="J10" s="45">
        <f>(I10-H10)*24</f>
        <v>1.0499999999301508</v>
      </c>
      <c r="K10" s="45">
        <f>(I10-H10)*24</f>
        <v>1.0499999999301508</v>
      </c>
      <c r="L10" s="50" t="s">
        <v>25</v>
      </c>
      <c r="M10" s="68" t="s">
        <v>26</v>
      </c>
      <c r="N10" s="68" t="s">
        <v>26</v>
      </c>
      <c r="O10" s="51" t="s">
        <v>18</v>
      </c>
      <c r="P10" s="46"/>
      <c r="Q10" s="52">
        <f t="shared" si="0"/>
        <v>1</v>
      </c>
      <c r="R10" s="52">
        <f t="shared" si="1"/>
      </c>
      <c r="S10" s="52">
        <f t="shared" si="2"/>
      </c>
      <c r="T10" s="53">
        <f t="shared" si="3"/>
        <v>1</v>
      </c>
      <c r="U10" s="30"/>
      <c r="V10" s="30"/>
      <c r="W10" s="30"/>
    </row>
    <row r="11" spans="1:23" s="49" customFormat="1" ht="12.75">
      <c r="A11" s="69">
        <v>4</v>
      </c>
      <c r="B11" s="70">
        <v>39736.61111111111</v>
      </c>
      <c r="C11" s="70">
        <v>39740.65138888889</v>
      </c>
      <c r="D11" s="71">
        <f>(C11-B11)*24</f>
        <v>96.96666666667443</v>
      </c>
      <c r="E11" s="72" t="s">
        <v>27</v>
      </c>
      <c r="F11" s="73">
        <v>105433</v>
      </c>
      <c r="G11" s="74"/>
      <c r="H11" s="75">
        <v>39740.65138888889</v>
      </c>
      <c r="I11" s="75">
        <v>39740.72638888889</v>
      </c>
      <c r="J11" s="71">
        <f>(I11-H11)*24</f>
        <v>1.8000000001047738</v>
      </c>
      <c r="K11" s="71">
        <f>(I11-H11)*24</f>
        <v>1.8000000001047738</v>
      </c>
      <c r="L11" s="76" t="s">
        <v>28</v>
      </c>
      <c r="M11" s="77" t="s">
        <v>28</v>
      </c>
      <c r="N11" s="77" t="s">
        <v>28</v>
      </c>
      <c r="O11" s="78" t="s">
        <v>18</v>
      </c>
      <c r="P11" s="79"/>
      <c r="Q11" s="52">
        <f t="shared" si="0"/>
        <v>1</v>
      </c>
      <c r="R11" s="52">
        <f t="shared" si="1"/>
      </c>
      <c r="S11" s="52">
        <f t="shared" si="2"/>
      </c>
      <c r="T11" s="53">
        <f t="shared" si="3"/>
        <v>1</v>
      </c>
      <c r="U11" s="30"/>
      <c r="V11" s="30"/>
      <c r="W11" s="30"/>
    </row>
    <row r="12" spans="1:23" s="49" customFormat="1" ht="12.75">
      <c r="A12" s="43">
        <v>5</v>
      </c>
      <c r="B12" s="65">
        <v>39740.72638888889</v>
      </c>
      <c r="C12" s="65">
        <v>39741.251388888886</v>
      </c>
      <c r="D12" s="45">
        <f>(C12-B12)*24</f>
        <v>12.599999999860302</v>
      </c>
      <c r="E12" s="80" t="s">
        <v>29</v>
      </c>
      <c r="F12" s="47">
        <v>105434</v>
      </c>
      <c r="G12" s="48"/>
      <c r="H12" s="67">
        <v>39741.251388888886</v>
      </c>
      <c r="I12" s="67">
        <v>39741.263194444444</v>
      </c>
      <c r="J12" s="45">
        <f>(I12-H12)*24</f>
        <v>0.28333333338378</v>
      </c>
      <c r="K12" s="45">
        <f>(I12-H12)*24</f>
        <v>0.28333333338378</v>
      </c>
      <c r="L12" s="50" t="s">
        <v>30</v>
      </c>
      <c r="M12" s="68" t="s">
        <v>30</v>
      </c>
      <c r="N12" s="68" t="s">
        <v>30</v>
      </c>
      <c r="O12" s="51" t="s">
        <v>18</v>
      </c>
      <c r="P12" s="46"/>
      <c r="Q12" s="52">
        <f t="shared" si="0"/>
        <v>1</v>
      </c>
      <c r="R12" s="52">
        <f t="shared" si="1"/>
      </c>
      <c r="S12" s="52">
        <f t="shared" si="2"/>
      </c>
      <c r="T12" s="53">
        <f t="shared" si="3"/>
        <v>1</v>
      </c>
      <c r="U12" s="30"/>
      <c r="V12" s="30"/>
      <c r="W12" s="30"/>
    </row>
    <row r="13" spans="1:23" s="49" customFormat="1" ht="12.75">
      <c r="A13" s="69">
        <v>6</v>
      </c>
      <c r="B13" s="70">
        <v>39741.263194444444</v>
      </c>
      <c r="C13" s="81">
        <v>39741.333333333336</v>
      </c>
      <c r="D13" s="71">
        <f>(C13-B13)*24</f>
        <v>1.683333333407063</v>
      </c>
      <c r="E13" s="79" t="s">
        <v>22</v>
      </c>
      <c r="F13" s="73"/>
      <c r="G13" s="74"/>
      <c r="H13" s="82"/>
      <c r="I13" s="82"/>
      <c r="J13" s="71">
        <f>(I13-H13)*24</f>
        <v>0</v>
      </c>
      <c r="K13" s="71">
        <f>(I13-H13)*24</f>
        <v>0</v>
      </c>
      <c r="L13" s="76"/>
      <c r="M13" s="77"/>
      <c r="N13" s="77"/>
      <c r="O13" s="78" t="s">
        <v>23</v>
      </c>
      <c r="P13" s="79"/>
      <c r="Q13" s="52">
        <f t="shared" si="0"/>
      </c>
      <c r="R13" s="52">
        <f t="shared" si="1"/>
      </c>
      <c r="S13" s="52">
        <f t="shared" si="2"/>
      </c>
      <c r="T13" s="53">
        <f t="shared" si="3"/>
        <v>0</v>
      </c>
      <c r="U13" s="30"/>
      <c r="V13" s="30"/>
      <c r="W13" s="30"/>
    </row>
    <row r="14" spans="1:23" s="49" customFormat="1" ht="12.75">
      <c r="A14" s="54"/>
      <c r="B14" s="64"/>
      <c r="C14" s="64"/>
      <c r="D14" s="83">
        <f>SUM(D10:D13)</f>
        <v>116.8666666665813</v>
      </c>
      <c r="E14" s="57"/>
      <c r="F14" s="58"/>
      <c r="G14" s="59"/>
      <c r="H14" s="55"/>
      <c r="I14" s="55"/>
      <c r="J14" s="56">
        <f>SUM(J10:J13)</f>
        <v>3.1333333334187046</v>
      </c>
      <c r="K14" s="56">
        <f>SUM(K10:K13)</f>
        <v>3.1333333334187046</v>
      </c>
      <c r="L14" s="60"/>
      <c r="M14" s="61"/>
      <c r="N14" s="61"/>
      <c r="O14" s="62"/>
      <c r="P14" s="57"/>
      <c r="Q14" s="52"/>
      <c r="R14" s="52"/>
      <c r="S14" s="52"/>
      <c r="T14" s="53"/>
      <c r="U14" s="30"/>
      <c r="V14" s="30"/>
      <c r="W14" s="30"/>
    </row>
    <row r="15" spans="1:23" s="49" customFormat="1" ht="12.75">
      <c r="A15" s="43">
        <v>7</v>
      </c>
      <c r="B15" s="84">
        <v>39743.333333333336</v>
      </c>
      <c r="C15" s="63">
        <v>39749.333333333336</v>
      </c>
      <c r="D15" s="45">
        <f>(C15-B15)*24</f>
        <v>144</v>
      </c>
      <c r="E15" s="46" t="s">
        <v>22</v>
      </c>
      <c r="F15" s="47"/>
      <c r="G15" s="48"/>
      <c r="H15" s="44"/>
      <c r="I15" s="44"/>
      <c r="J15" s="45">
        <f>(I15-H15)*24</f>
        <v>0</v>
      </c>
      <c r="K15" s="45">
        <f>(I15-H15)*24</f>
        <v>0</v>
      </c>
      <c r="M15" s="50"/>
      <c r="N15" s="50"/>
      <c r="O15" s="51" t="s">
        <v>23</v>
      </c>
      <c r="P15" s="46"/>
      <c r="Q15" s="52">
        <f aca="true" t="shared" si="4" ref="Q15:Q49">IF($O15="Store Lost",1,"")</f>
      </c>
      <c r="R15" s="52">
        <f aca="true" t="shared" si="5" ref="R15:R49">IF($L15="Scheduled",1,"")</f>
      </c>
      <c r="S15" s="52">
        <f aca="true" t="shared" si="6" ref="S15:S49">IF($O15="Inhibits beam to user",1,"")</f>
      </c>
      <c r="T15" s="53">
        <f aca="true" t="shared" si="7" ref="T15:T49">SUM(Q15:S15)</f>
        <v>0</v>
      </c>
      <c r="U15" s="30"/>
      <c r="V15" s="30"/>
      <c r="W15" s="30"/>
    </row>
    <row r="16" spans="1:23" s="49" customFormat="1" ht="12.75">
      <c r="A16" s="54"/>
      <c r="B16" s="55"/>
      <c r="C16" s="55"/>
      <c r="D16" s="56">
        <f>SUM(D15:D15)</f>
        <v>144</v>
      </c>
      <c r="E16" s="57"/>
      <c r="F16" s="58"/>
      <c r="G16" s="59"/>
      <c r="H16" s="55"/>
      <c r="I16" s="55"/>
      <c r="J16" s="56">
        <f>SUM(J15:J15)</f>
        <v>0</v>
      </c>
      <c r="K16" s="56">
        <f>SUM(K15:K15)</f>
        <v>0</v>
      </c>
      <c r="L16" s="60"/>
      <c r="M16" s="61"/>
      <c r="N16" s="61"/>
      <c r="O16" s="62"/>
      <c r="P16" s="57"/>
      <c r="Q16" s="52">
        <f t="shared" si="4"/>
      </c>
      <c r="R16" s="52">
        <f t="shared" si="5"/>
      </c>
      <c r="S16" s="52">
        <f t="shared" si="6"/>
      </c>
      <c r="T16" s="53">
        <f t="shared" si="7"/>
        <v>0</v>
      </c>
      <c r="U16" s="30"/>
      <c r="V16" s="30"/>
      <c r="W16" s="30"/>
    </row>
    <row r="17" spans="1:23" s="49" customFormat="1" ht="12.75">
      <c r="A17" s="69">
        <v>8</v>
      </c>
      <c r="B17" s="70">
        <v>39750.333333333336</v>
      </c>
      <c r="C17" s="70">
        <v>39750.84722222222</v>
      </c>
      <c r="D17" s="85">
        <f>(C17-B17)*24</f>
        <v>12.333333333197515</v>
      </c>
      <c r="E17" s="72" t="s">
        <v>31</v>
      </c>
      <c r="F17" s="86">
        <v>105436</v>
      </c>
      <c r="G17" s="87"/>
      <c r="H17" s="70">
        <v>39750.84722222222</v>
      </c>
      <c r="I17" s="70">
        <v>39750.91180555556</v>
      </c>
      <c r="J17" s="71">
        <f>(I17-H17)*24</f>
        <v>1.5500000001629815</v>
      </c>
      <c r="K17" s="71">
        <f>(I17-H17)*24</f>
        <v>1.5500000001629815</v>
      </c>
      <c r="L17" s="76" t="s">
        <v>28</v>
      </c>
      <c r="M17" s="77" t="s">
        <v>28</v>
      </c>
      <c r="N17" s="77" t="s">
        <v>28</v>
      </c>
      <c r="O17" s="78" t="s">
        <v>18</v>
      </c>
      <c r="P17" s="79"/>
      <c r="Q17" s="52">
        <f t="shared" si="4"/>
        <v>1</v>
      </c>
      <c r="R17" s="52">
        <f t="shared" si="5"/>
      </c>
      <c r="S17" s="52">
        <f t="shared" si="6"/>
      </c>
      <c r="T17" s="53">
        <f t="shared" si="7"/>
        <v>1</v>
      </c>
      <c r="U17" s="30"/>
      <c r="V17" s="30"/>
      <c r="W17" s="30"/>
    </row>
    <row r="18" spans="1:23" s="49" customFormat="1" ht="12.75">
      <c r="A18" s="43">
        <v>9</v>
      </c>
      <c r="B18" s="65">
        <v>39750.91180555556</v>
      </c>
      <c r="C18" s="65">
        <v>39751.39166666667</v>
      </c>
      <c r="D18" s="88">
        <f>(C18-B18)*24</f>
        <v>11.516666666662786</v>
      </c>
      <c r="E18" s="66" t="s">
        <v>32</v>
      </c>
      <c r="F18" s="89">
        <v>105437</v>
      </c>
      <c r="G18" s="90"/>
      <c r="H18" s="65">
        <v>39751.39166666667</v>
      </c>
      <c r="I18" s="65">
        <v>39751.46875</v>
      </c>
      <c r="J18" s="45">
        <f>(I18-H18)*24</f>
        <v>1.8499999999185093</v>
      </c>
      <c r="K18" s="45">
        <f>(I18-H18)*24</f>
        <v>1.8499999999185093</v>
      </c>
      <c r="L18" s="50" t="s">
        <v>25</v>
      </c>
      <c r="M18" s="68" t="s">
        <v>26</v>
      </c>
      <c r="N18" s="68" t="s">
        <v>26</v>
      </c>
      <c r="O18" s="51" t="s">
        <v>18</v>
      </c>
      <c r="P18" s="46"/>
      <c r="Q18" s="52">
        <f t="shared" si="4"/>
        <v>1</v>
      </c>
      <c r="R18" s="52">
        <f t="shared" si="5"/>
      </c>
      <c r="S18" s="52">
        <f t="shared" si="6"/>
      </c>
      <c r="T18" s="53">
        <f t="shared" si="7"/>
        <v>1</v>
      </c>
      <c r="U18" s="30"/>
      <c r="V18" s="30"/>
      <c r="W18" s="30"/>
    </row>
    <row r="19" spans="1:23" s="49" customFormat="1" ht="12.75">
      <c r="A19" s="69">
        <v>10</v>
      </c>
      <c r="B19" s="70">
        <v>39751.46875</v>
      </c>
      <c r="C19" s="91">
        <v>39755.333333333336</v>
      </c>
      <c r="D19" s="85">
        <f>(C19-B19)*24+1</f>
        <v>93.75000000005821</v>
      </c>
      <c r="E19" s="92" t="s">
        <v>22</v>
      </c>
      <c r="F19" s="86"/>
      <c r="G19" s="87"/>
      <c r="H19" s="81"/>
      <c r="I19" s="81"/>
      <c r="J19" s="71">
        <f>(I19-H19)*24</f>
        <v>0</v>
      </c>
      <c r="K19" s="71">
        <f>(I19-H19)*24</f>
        <v>0</v>
      </c>
      <c r="L19" s="76"/>
      <c r="M19" s="77"/>
      <c r="N19" s="77"/>
      <c r="O19" s="78" t="s">
        <v>23</v>
      </c>
      <c r="P19" s="79"/>
      <c r="Q19" s="52">
        <f t="shared" si="4"/>
      </c>
      <c r="R19" s="52">
        <f t="shared" si="5"/>
      </c>
      <c r="S19" s="52">
        <f t="shared" si="6"/>
      </c>
      <c r="T19" s="53">
        <f t="shared" si="7"/>
        <v>0</v>
      </c>
      <c r="U19" s="30"/>
      <c r="V19" s="30"/>
      <c r="W19" s="30"/>
    </row>
    <row r="20" spans="1:23" s="49" customFormat="1" ht="12.75">
      <c r="A20" s="54"/>
      <c r="B20" s="64"/>
      <c r="C20" s="64"/>
      <c r="D20" s="83">
        <f>SUM(D17:D19)</f>
        <v>117.59999999991851</v>
      </c>
      <c r="E20" s="57"/>
      <c r="F20" s="58"/>
      <c r="G20" s="59"/>
      <c r="H20" s="55"/>
      <c r="I20" s="55"/>
      <c r="J20" s="56">
        <f>SUM(J17:J19)</f>
        <v>3.4000000000814907</v>
      </c>
      <c r="K20" s="56">
        <f>SUM(K17:K19)</f>
        <v>3.4000000000814907</v>
      </c>
      <c r="L20" s="60"/>
      <c r="M20" s="61"/>
      <c r="N20" s="61"/>
      <c r="O20" s="62"/>
      <c r="P20" s="57"/>
      <c r="Q20" s="52">
        <f t="shared" si="4"/>
      </c>
      <c r="R20" s="52">
        <f t="shared" si="5"/>
      </c>
      <c r="S20" s="52">
        <f t="shared" si="6"/>
      </c>
      <c r="T20" s="53">
        <f t="shared" si="7"/>
        <v>0</v>
      </c>
      <c r="U20" s="30"/>
      <c r="V20" s="30"/>
      <c r="W20" s="30"/>
    </row>
    <row r="21" spans="1:23" s="49" customFormat="1" ht="12.75">
      <c r="A21" s="69">
        <v>11</v>
      </c>
      <c r="B21" s="70">
        <v>39757.333333333336</v>
      </c>
      <c r="C21" s="70">
        <v>39757.899305555555</v>
      </c>
      <c r="D21" s="85">
        <f aca="true" t="shared" si="8" ref="D21:D27">(C21-B21)*24</f>
        <v>13.583333333255723</v>
      </c>
      <c r="E21" s="72" t="s">
        <v>33</v>
      </c>
      <c r="F21" s="73">
        <v>105439</v>
      </c>
      <c r="G21" s="74"/>
      <c r="H21" s="93">
        <v>39757.899305555555</v>
      </c>
      <c r="I21" s="93">
        <v>39758.001388888886</v>
      </c>
      <c r="J21" s="71">
        <f aca="true" t="shared" si="9" ref="J21:J27">(I21-H21)*24</f>
        <v>2.449999999953434</v>
      </c>
      <c r="K21" s="71">
        <f aca="true" t="shared" si="10" ref="K21:K27">(I21-H21)*24</f>
        <v>2.449999999953434</v>
      </c>
      <c r="L21" s="76" t="s">
        <v>28</v>
      </c>
      <c r="M21" s="77" t="s">
        <v>28</v>
      </c>
      <c r="N21" s="77" t="s">
        <v>28</v>
      </c>
      <c r="O21" s="78" t="s">
        <v>18</v>
      </c>
      <c r="P21" s="79"/>
      <c r="Q21" s="52">
        <f t="shared" si="4"/>
        <v>1</v>
      </c>
      <c r="R21" s="52">
        <f t="shared" si="5"/>
      </c>
      <c r="S21" s="52">
        <f t="shared" si="6"/>
      </c>
      <c r="T21" s="53">
        <f t="shared" si="7"/>
        <v>1</v>
      </c>
      <c r="U21" s="30"/>
      <c r="V21" s="30"/>
      <c r="W21" s="30"/>
    </row>
    <row r="22" spans="1:23" s="49" customFormat="1" ht="12.75">
      <c r="A22" s="43">
        <v>12</v>
      </c>
      <c r="B22" s="65">
        <v>39758.001388888886</v>
      </c>
      <c r="C22" s="65">
        <v>39758.330555555556</v>
      </c>
      <c r="D22" s="88">
        <f t="shared" si="8"/>
        <v>7.900000000081491</v>
      </c>
      <c r="E22" s="66" t="s">
        <v>34</v>
      </c>
      <c r="F22" s="47">
        <v>105440</v>
      </c>
      <c r="G22" s="48"/>
      <c r="H22" s="94">
        <v>39758.330555555556</v>
      </c>
      <c r="I22" s="94">
        <v>39758.37222222222</v>
      </c>
      <c r="J22" s="45">
        <f t="shared" si="9"/>
        <v>0.9999999999417923</v>
      </c>
      <c r="K22" s="45">
        <f t="shared" si="10"/>
        <v>0.9999999999417923</v>
      </c>
      <c r="L22" s="50" t="s">
        <v>35</v>
      </c>
      <c r="M22" s="68" t="s">
        <v>35</v>
      </c>
      <c r="N22" s="68" t="s">
        <v>35</v>
      </c>
      <c r="O22" s="51" t="s">
        <v>18</v>
      </c>
      <c r="P22" s="46"/>
      <c r="Q22" s="52">
        <f t="shared" si="4"/>
        <v>1</v>
      </c>
      <c r="R22" s="52">
        <f t="shared" si="5"/>
      </c>
      <c r="S22" s="52">
        <f t="shared" si="6"/>
      </c>
      <c r="T22" s="53">
        <f t="shared" si="7"/>
        <v>1</v>
      </c>
      <c r="U22" s="30"/>
      <c r="V22" s="30"/>
      <c r="W22" s="30"/>
    </row>
    <row r="23" spans="1:23" s="49" customFormat="1" ht="12.75">
      <c r="A23" s="69">
        <v>13</v>
      </c>
      <c r="B23" s="70">
        <v>39758.37222222222</v>
      </c>
      <c r="C23" s="70">
        <v>39758.69236111111</v>
      </c>
      <c r="D23" s="85">
        <f t="shared" si="8"/>
        <v>7.683333333407063</v>
      </c>
      <c r="E23" s="72" t="s">
        <v>36</v>
      </c>
      <c r="F23" s="73">
        <v>105441</v>
      </c>
      <c r="G23" s="74"/>
      <c r="H23" s="93">
        <v>39758.69236111111</v>
      </c>
      <c r="I23" s="93">
        <v>39758.729166666664</v>
      </c>
      <c r="J23" s="71">
        <f t="shared" si="9"/>
        <v>0.8833333332440816</v>
      </c>
      <c r="K23" s="71">
        <f t="shared" si="10"/>
        <v>0.8833333332440816</v>
      </c>
      <c r="L23" s="76" t="s">
        <v>37</v>
      </c>
      <c r="M23" s="77" t="s">
        <v>37</v>
      </c>
      <c r="N23" s="77" t="s">
        <v>37</v>
      </c>
      <c r="O23" s="78" t="s">
        <v>18</v>
      </c>
      <c r="P23" s="79"/>
      <c r="Q23" s="52">
        <f t="shared" si="4"/>
        <v>1</v>
      </c>
      <c r="R23" s="52">
        <f t="shared" si="5"/>
      </c>
      <c r="S23" s="52">
        <f t="shared" si="6"/>
      </c>
      <c r="T23" s="53">
        <f t="shared" si="7"/>
        <v>1</v>
      </c>
      <c r="U23" s="30"/>
      <c r="V23" s="30"/>
      <c r="W23" s="30"/>
    </row>
    <row r="24" spans="1:23" s="49" customFormat="1" ht="12.75">
      <c r="A24" s="43">
        <v>14</v>
      </c>
      <c r="B24" s="65">
        <v>39758.729166666664</v>
      </c>
      <c r="C24" s="65">
        <v>39760.63958333333</v>
      </c>
      <c r="D24" s="88">
        <f t="shared" si="8"/>
        <v>45.84999999997672</v>
      </c>
      <c r="E24" s="66" t="s">
        <v>38</v>
      </c>
      <c r="F24" s="47">
        <v>105442</v>
      </c>
      <c r="G24" s="48"/>
      <c r="H24" s="94">
        <v>39760.63958333333</v>
      </c>
      <c r="I24" s="94">
        <v>39760.67222222222</v>
      </c>
      <c r="J24" s="45">
        <f t="shared" si="9"/>
        <v>0.7833333334419876</v>
      </c>
      <c r="K24" s="45">
        <f t="shared" si="10"/>
        <v>0.7833333334419876</v>
      </c>
      <c r="L24" s="50" t="s">
        <v>39</v>
      </c>
      <c r="M24" s="68" t="s">
        <v>39</v>
      </c>
      <c r="N24" s="68" t="s">
        <v>39</v>
      </c>
      <c r="O24" s="51" t="s">
        <v>18</v>
      </c>
      <c r="P24" s="46"/>
      <c r="Q24" s="52">
        <f t="shared" si="4"/>
        <v>1</v>
      </c>
      <c r="R24" s="52">
        <f t="shared" si="5"/>
      </c>
      <c r="S24" s="52">
        <f t="shared" si="6"/>
      </c>
      <c r="T24" s="53">
        <f t="shared" si="7"/>
        <v>1</v>
      </c>
      <c r="U24" s="30"/>
      <c r="V24" s="30"/>
      <c r="W24" s="30"/>
    </row>
    <row r="25" spans="1:23" s="49" customFormat="1" ht="12.75">
      <c r="A25" s="69">
        <v>15</v>
      </c>
      <c r="B25" s="70">
        <v>39760.67222222222</v>
      </c>
      <c r="C25" s="70">
        <v>39761.80347222222</v>
      </c>
      <c r="D25" s="85">
        <f t="shared" si="8"/>
        <v>27.149999999965075</v>
      </c>
      <c r="E25" s="72" t="s">
        <v>40</v>
      </c>
      <c r="F25" s="73">
        <v>105445</v>
      </c>
      <c r="G25" s="74"/>
      <c r="H25" s="93">
        <v>39761.80347222222</v>
      </c>
      <c r="I25" s="93">
        <v>39761.81875</v>
      </c>
      <c r="J25" s="71">
        <f t="shared" si="9"/>
        <v>0.3666666666395031</v>
      </c>
      <c r="K25" s="71">
        <f t="shared" si="10"/>
        <v>0.3666666666395031</v>
      </c>
      <c r="L25" s="76" t="s">
        <v>41</v>
      </c>
      <c r="M25" s="77" t="s">
        <v>41</v>
      </c>
      <c r="N25" s="77" t="s">
        <v>41</v>
      </c>
      <c r="O25" s="78" t="s">
        <v>18</v>
      </c>
      <c r="P25" s="79"/>
      <c r="Q25" s="52">
        <f t="shared" si="4"/>
        <v>1</v>
      </c>
      <c r="R25" s="52">
        <f t="shared" si="5"/>
      </c>
      <c r="S25" s="52">
        <f t="shared" si="6"/>
      </c>
      <c r="T25" s="53">
        <f t="shared" si="7"/>
        <v>1</v>
      </c>
      <c r="U25" s="30"/>
      <c r="V25" s="30"/>
      <c r="W25" s="30"/>
    </row>
    <row r="26" spans="1:23" s="49" customFormat="1" ht="26.25">
      <c r="A26" s="43">
        <v>16</v>
      </c>
      <c r="B26" s="65">
        <v>39761.81875</v>
      </c>
      <c r="C26" s="65">
        <v>39761.92638888889</v>
      </c>
      <c r="D26" s="88">
        <f t="shared" si="8"/>
        <v>2.5833333333721384</v>
      </c>
      <c r="E26" s="66" t="s">
        <v>42</v>
      </c>
      <c r="F26" s="47">
        <v>105446</v>
      </c>
      <c r="G26" s="48"/>
      <c r="H26" s="94">
        <v>39761.92638888889</v>
      </c>
      <c r="I26" s="94">
        <v>39762.069444444445</v>
      </c>
      <c r="J26" s="45">
        <f t="shared" si="9"/>
        <v>3.4333333333488554</v>
      </c>
      <c r="K26" s="45">
        <f t="shared" si="10"/>
        <v>3.4333333333488554</v>
      </c>
      <c r="L26" s="50" t="s">
        <v>41</v>
      </c>
      <c r="M26" s="68" t="s">
        <v>41</v>
      </c>
      <c r="N26" s="68" t="s">
        <v>41</v>
      </c>
      <c r="O26" s="51" t="s">
        <v>18</v>
      </c>
      <c r="P26" s="46"/>
      <c r="Q26" s="52">
        <f t="shared" si="4"/>
        <v>1</v>
      </c>
      <c r="R26" s="52">
        <f t="shared" si="5"/>
      </c>
      <c r="S26" s="52">
        <f t="shared" si="6"/>
      </c>
      <c r="T26" s="53">
        <f t="shared" si="7"/>
        <v>1</v>
      </c>
      <c r="U26" s="30"/>
      <c r="V26" s="30"/>
      <c r="W26" s="30"/>
    </row>
    <row r="27" spans="1:23" s="49" customFormat="1" ht="15">
      <c r="A27" s="69">
        <v>17</v>
      </c>
      <c r="B27" s="70">
        <v>39762.069444444445</v>
      </c>
      <c r="C27" s="70">
        <v>39763.333333333336</v>
      </c>
      <c r="D27" s="85">
        <f t="shared" si="8"/>
        <v>30.33333333337214</v>
      </c>
      <c r="E27" s="92" t="s">
        <v>22</v>
      </c>
      <c r="F27" s="73"/>
      <c r="G27" s="74"/>
      <c r="H27" s="95"/>
      <c r="I27" s="95"/>
      <c r="J27" s="71">
        <f t="shared" si="9"/>
        <v>0</v>
      </c>
      <c r="K27" s="71">
        <f t="shared" si="10"/>
        <v>0</v>
      </c>
      <c r="L27" s="76"/>
      <c r="M27" s="77"/>
      <c r="N27" s="77"/>
      <c r="O27" s="78" t="s">
        <v>23</v>
      </c>
      <c r="P27" s="79"/>
      <c r="Q27" s="52">
        <f t="shared" si="4"/>
      </c>
      <c r="R27" s="52">
        <f t="shared" si="5"/>
      </c>
      <c r="S27" s="52">
        <f t="shared" si="6"/>
      </c>
      <c r="T27" s="53">
        <f t="shared" si="7"/>
        <v>0</v>
      </c>
      <c r="U27" s="30"/>
      <c r="V27" s="30"/>
      <c r="W27" s="30"/>
    </row>
    <row r="28" spans="1:23" s="49" customFormat="1" ht="12.75">
      <c r="A28" s="54"/>
      <c r="B28" s="64"/>
      <c r="C28" s="64"/>
      <c r="D28" s="83">
        <f>SUM(D21:D27)</f>
        <v>135.08333333343035</v>
      </c>
      <c r="E28" s="57"/>
      <c r="F28" s="58"/>
      <c r="G28" s="59"/>
      <c r="H28" s="55"/>
      <c r="I28" s="55"/>
      <c r="J28" s="56">
        <f>SUM(J21:J27)</f>
        <v>8.916666666569654</v>
      </c>
      <c r="K28" s="56">
        <f>SUM(K21:K27)</f>
        <v>8.916666666569654</v>
      </c>
      <c r="L28" s="60"/>
      <c r="M28" s="61"/>
      <c r="N28" s="61"/>
      <c r="O28" s="62"/>
      <c r="P28" s="57"/>
      <c r="Q28" s="52">
        <f t="shared" si="4"/>
      </c>
      <c r="R28" s="52">
        <f t="shared" si="5"/>
      </c>
      <c r="S28" s="52">
        <f t="shared" si="6"/>
      </c>
      <c r="T28" s="53">
        <f t="shared" si="7"/>
        <v>0</v>
      </c>
      <c r="U28" s="30"/>
      <c r="V28" s="30"/>
      <c r="W28" s="30"/>
    </row>
    <row r="29" spans="1:23" s="49" customFormat="1" ht="12.75">
      <c r="A29" s="69">
        <v>18</v>
      </c>
      <c r="B29" s="70">
        <v>39764.333333333336</v>
      </c>
      <c r="C29" s="96">
        <v>39765.84444444445</v>
      </c>
      <c r="D29" s="85">
        <f>(C29-B29)*24</f>
        <v>36.266666666662786</v>
      </c>
      <c r="E29" s="97" t="s">
        <v>43</v>
      </c>
      <c r="F29" s="86">
        <v>105450</v>
      </c>
      <c r="G29" s="87"/>
      <c r="H29" s="96">
        <v>39765.84444444445</v>
      </c>
      <c r="I29" s="96">
        <v>39765.89097222222</v>
      </c>
      <c r="J29" s="71">
        <f>(I29-H29)*24</f>
        <v>1.116666666639503</v>
      </c>
      <c r="K29" s="71">
        <f>(I29-H29)*24</f>
        <v>1.116666666639503</v>
      </c>
      <c r="L29" s="76" t="s">
        <v>28</v>
      </c>
      <c r="M29" s="77" t="s">
        <v>28</v>
      </c>
      <c r="N29" s="77" t="s">
        <v>28</v>
      </c>
      <c r="O29" s="78" t="s">
        <v>18</v>
      </c>
      <c r="P29" s="79"/>
      <c r="Q29" s="52">
        <f t="shared" si="4"/>
        <v>1</v>
      </c>
      <c r="R29" s="52">
        <f t="shared" si="5"/>
      </c>
      <c r="S29" s="52">
        <f t="shared" si="6"/>
      </c>
      <c r="T29" s="53">
        <f t="shared" si="7"/>
        <v>1</v>
      </c>
      <c r="U29" s="30"/>
      <c r="V29" s="30"/>
      <c r="W29" s="30"/>
    </row>
    <row r="30" spans="1:23" s="49" customFormat="1" ht="12.75">
      <c r="A30" s="43">
        <v>19</v>
      </c>
      <c r="B30" s="98">
        <v>39765.89097222222</v>
      </c>
      <c r="C30" s="98">
        <v>39770.18402777778</v>
      </c>
      <c r="D30" s="88">
        <f>(C30-B30)*24</f>
        <v>103.03333333338378</v>
      </c>
      <c r="E30" s="80" t="s">
        <v>44</v>
      </c>
      <c r="F30" s="89">
        <v>105451</v>
      </c>
      <c r="G30" s="90"/>
      <c r="H30" s="98">
        <v>39770.18402777778</v>
      </c>
      <c r="I30" s="98">
        <v>39770.225694444445</v>
      </c>
      <c r="J30" s="45">
        <f>(I30-H30)*24</f>
        <v>0.9999999999417923</v>
      </c>
      <c r="K30" s="45">
        <f>(I30-H30)*24</f>
        <v>0.9999999999417923</v>
      </c>
      <c r="L30" s="50" t="s">
        <v>45</v>
      </c>
      <c r="M30" s="68" t="s">
        <v>45</v>
      </c>
      <c r="N30" s="68" t="s">
        <v>45</v>
      </c>
      <c r="O30" s="51" t="s">
        <v>18</v>
      </c>
      <c r="P30" s="46"/>
      <c r="Q30" s="52">
        <f t="shared" si="4"/>
        <v>1</v>
      </c>
      <c r="R30" s="52">
        <f t="shared" si="5"/>
      </c>
      <c r="S30" s="52">
        <f t="shared" si="6"/>
      </c>
      <c r="T30" s="53">
        <f t="shared" si="7"/>
        <v>1</v>
      </c>
      <c r="U30" s="30"/>
      <c r="V30" s="30"/>
      <c r="W30" s="30"/>
    </row>
    <row r="31" spans="1:23" s="49" customFormat="1" ht="12.75">
      <c r="A31" s="69">
        <v>20</v>
      </c>
      <c r="B31" s="96">
        <v>39770.225694444445</v>
      </c>
      <c r="C31" s="91">
        <v>39770.333333333336</v>
      </c>
      <c r="D31" s="85">
        <f>(C31-B31)*24</f>
        <v>2.5833333333721384</v>
      </c>
      <c r="E31" s="92" t="s">
        <v>22</v>
      </c>
      <c r="F31" s="86"/>
      <c r="G31" s="87"/>
      <c r="H31" s="81"/>
      <c r="I31" s="81"/>
      <c r="J31" s="71">
        <f>(I31-H31)*24</f>
        <v>0</v>
      </c>
      <c r="K31" s="71">
        <f>(I31-H31)*24</f>
        <v>0</v>
      </c>
      <c r="L31" s="76"/>
      <c r="M31" s="77"/>
      <c r="N31" s="77"/>
      <c r="O31" s="78" t="s">
        <v>23</v>
      </c>
      <c r="P31" s="79"/>
      <c r="Q31" s="52">
        <f t="shared" si="4"/>
      </c>
      <c r="R31" s="52">
        <f t="shared" si="5"/>
      </c>
      <c r="S31" s="52">
        <f t="shared" si="6"/>
      </c>
      <c r="T31" s="53">
        <f t="shared" si="7"/>
        <v>0</v>
      </c>
      <c r="U31" s="30"/>
      <c r="V31" s="30"/>
      <c r="W31" s="30"/>
    </row>
    <row r="32" spans="1:23" s="49" customFormat="1" ht="12.75">
      <c r="A32" s="54"/>
      <c r="B32" s="64"/>
      <c r="C32" s="64"/>
      <c r="D32" s="83">
        <f>SUM(D29:D31)</f>
        <v>141.8833333334187</v>
      </c>
      <c r="E32" s="57"/>
      <c r="F32" s="58"/>
      <c r="G32" s="59"/>
      <c r="H32" s="55"/>
      <c r="I32" s="55"/>
      <c r="J32" s="56">
        <f>SUM(J29:J31)</f>
        <v>2.1166666665812954</v>
      </c>
      <c r="K32" s="56">
        <f>SUM(K29:K31)</f>
        <v>2.1166666665812954</v>
      </c>
      <c r="L32" s="60"/>
      <c r="M32" s="61"/>
      <c r="N32" s="61"/>
      <c r="O32" s="62"/>
      <c r="P32" s="57"/>
      <c r="Q32" s="52">
        <f t="shared" si="4"/>
      </c>
      <c r="R32" s="52">
        <f t="shared" si="5"/>
      </c>
      <c r="S32" s="52">
        <f t="shared" si="6"/>
      </c>
      <c r="T32" s="53">
        <f t="shared" si="7"/>
        <v>0</v>
      </c>
      <c r="U32" s="30"/>
      <c r="V32" s="30"/>
      <c r="W32" s="30"/>
    </row>
    <row r="33" spans="1:23" s="49" customFormat="1" ht="12.75">
      <c r="A33" s="43">
        <v>21</v>
      </c>
      <c r="B33" s="99">
        <v>39771.333333333336</v>
      </c>
      <c r="C33" s="99">
        <v>39779</v>
      </c>
      <c r="D33" s="45">
        <f>(C33-B33)*24</f>
        <v>183.9999999999418</v>
      </c>
      <c r="E33" s="46" t="s">
        <v>22</v>
      </c>
      <c r="F33" s="47"/>
      <c r="G33" s="48"/>
      <c r="H33" s="63"/>
      <c r="I33" s="44"/>
      <c r="J33" s="45">
        <f>(I33-H33)*24</f>
        <v>0</v>
      </c>
      <c r="K33" s="45">
        <f>(I33-H33)*24</f>
        <v>0</v>
      </c>
      <c r="M33" s="50"/>
      <c r="N33" s="50"/>
      <c r="O33" s="51" t="s">
        <v>23</v>
      </c>
      <c r="P33" s="46"/>
      <c r="Q33" s="52">
        <f t="shared" si="4"/>
      </c>
      <c r="R33" s="52">
        <f t="shared" si="5"/>
      </c>
      <c r="S33" s="52">
        <f t="shared" si="6"/>
      </c>
      <c r="T33" s="53">
        <f t="shared" si="7"/>
        <v>0</v>
      </c>
      <c r="U33" s="30"/>
      <c r="V33" s="30"/>
      <c r="W33" s="30"/>
    </row>
    <row r="34" spans="1:23" s="49" customFormat="1" ht="12.75">
      <c r="A34" s="54"/>
      <c r="B34" s="100"/>
      <c r="C34" s="100"/>
      <c r="D34" s="56">
        <f>SUM(D33:D33)</f>
        <v>183.9999999999418</v>
      </c>
      <c r="E34" s="57"/>
      <c r="F34" s="58"/>
      <c r="G34" s="59"/>
      <c r="H34" s="55"/>
      <c r="I34" s="55"/>
      <c r="J34" s="56">
        <f>SUM(J33:J33)</f>
        <v>0</v>
      </c>
      <c r="K34" s="56">
        <f>SUM(K33:K33)</f>
        <v>0</v>
      </c>
      <c r="L34" s="60"/>
      <c r="M34" s="61"/>
      <c r="N34" s="61"/>
      <c r="O34" s="62"/>
      <c r="P34" s="57"/>
      <c r="Q34" s="52">
        <f t="shared" si="4"/>
      </c>
      <c r="R34" s="52">
        <f t="shared" si="5"/>
      </c>
      <c r="S34" s="52">
        <f t="shared" si="6"/>
      </c>
      <c r="T34" s="53">
        <f t="shared" si="7"/>
        <v>0</v>
      </c>
      <c r="U34" s="30"/>
      <c r="V34" s="30"/>
      <c r="W34" s="30"/>
    </row>
    <row r="35" spans="1:23" s="49" customFormat="1" ht="12.75">
      <c r="A35" s="43">
        <v>22</v>
      </c>
      <c r="B35" s="99">
        <v>39780.333333333336</v>
      </c>
      <c r="C35" s="99">
        <v>39782.50625</v>
      </c>
      <c r="D35" s="45">
        <f>(C35-B35)*24</f>
        <v>52.14999999990687</v>
      </c>
      <c r="E35" s="80" t="s">
        <v>46</v>
      </c>
      <c r="F35" s="47">
        <v>105453</v>
      </c>
      <c r="G35" s="48"/>
      <c r="H35" s="98">
        <v>39782.50625</v>
      </c>
      <c r="I35" s="98">
        <v>39782.54027777778</v>
      </c>
      <c r="J35" s="45">
        <f>(I35-H35)*24</f>
        <v>0.8166666667093523</v>
      </c>
      <c r="K35" s="45">
        <f>(I35-H35)*24</f>
        <v>0.8166666667093523</v>
      </c>
      <c r="L35" s="50" t="s">
        <v>41</v>
      </c>
      <c r="M35" s="68" t="s">
        <v>41</v>
      </c>
      <c r="N35" s="68" t="s">
        <v>41</v>
      </c>
      <c r="O35" s="51" t="s">
        <v>18</v>
      </c>
      <c r="P35" s="46"/>
      <c r="Q35" s="52">
        <f t="shared" si="4"/>
        <v>1</v>
      </c>
      <c r="R35" s="52">
        <f t="shared" si="5"/>
      </c>
      <c r="S35" s="52">
        <f t="shared" si="6"/>
      </c>
      <c r="T35" s="53">
        <f t="shared" si="7"/>
        <v>1</v>
      </c>
      <c r="U35" s="30"/>
      <c r="V35" s="30"/>
      <c r="W35" s="30"/>
    </row>
    <row r="36" spans="1:23" s="49" customFormat="1" ht="12.75">
      <c r="A36" s="69">
        <v>23</v>
      </c>
      <c r="B36" s="101">
        <v>39782.54027777778</v>
      </c>
      <c r="C36" s="102">
        <v>39784.333333333336</v>
      </c>
      <c r="D36" s="71">
        <f>(C36-B36)*24</f>
        <v>43.03333333338378</v>
      </c>
      <c r="E36" s="92" t="s">
        <v>22</v>
      </c>
      <c r="F36" s="73"/>
      <c r="G36" s="74"/>
      <c r="H36" s="82"/>
      <c r="I36" s="82"/>
      <c r="J36" s="103"/>
      <c r="K36" s="103"/>
      <c r="L36" s="76"/>
      <c r="M36" s="77"/>
      <c r="N36" s="77"/>
      <c r="O36" s="78" t="s">
        <v>23</v>
      </c>
      <c r="P36" s="79"/>
      <c r="Q36" s="52">
        <f t="shared" si="4"/>
      </c>
      <c r="R36" s="52">
        <f t="shared" si="5"/>
      </c>
      <c r="S36" s="52">
        <f t="shared" si="6"/>
      </c>
      <c r="T36" s="53">
        <f t="shared" si="7"/>
        <v>0</v>
      </c>
      <c r="U36" s="30"/>
      <c r="V36" s="30"/>
      <c r="W36" s="30"/>
    </row>
    <row r="37" spans="1:23" s="49" customFormat="1" ht="12.75">
      <c r="A37" s="54"/>
      <c r="B37" s="64"/>
      <c r="C37" s="64"/>
      <c r="D37" s="56">
        <f>SUM(D35:D36)</f>
        <v>95.18333333329065</v>
      </c>
      <c r="E37" s="57"/>
      <c r="F37" s="58"/>
      <c r="G37" s="59"/>
      <c r="H37" s="55"/>
      <c r="I37" s="55"/>
      <c r="J37" s="56">
        <f>SUM(J35:J36)</f>
        <v>0.8166666667093523</v>
      </c>
      <c r="K37" s="56">
        <f>SUM(K35:K36)</f>
        <v>0.8166666667093523</v>
      </c>
      <c r="L37" s="60"/>
      <c r="M37" s="61"/>
      <c r="N37" s="61"/>
      <c r="O37" s="62"/>
      <c r="P37" s="57"/>
      <c r="Q37" s="52">
        <f t="shared" si="4"/>
      </c>
      <c r="R37" s="52">
        <f t="shared" si="5"/>
      </c>
      <c r="S37" s="52">
        <f t="shared" si="6"/>
      </c>
      <c r="T37" s="53">
        <f t="shared" si="7"/>
        <v>0</v>
      </c>
      <c r="U37" s="30"/>
      <c r="V37" s="30"/>
      <c r="W37" s="30"/>
    </row>
    <row r="38" spans="1:23" s="49" customFormat="1" ht="12.75">
      <c r="A38" s="43">
        <v>24</v>
      </c>
      <c r="B38" s="84">
        <v>39785.333333333336</v>
      </c>
      <c r="C38" s="63">
        <v>39791.333333333336</v>
      </c>
      <c r="D38" s="45">
        <f>(C38-B38)*24</f>
        <v>144</v>
      </c>
      <c r="E38" s="46" t="s">
        <v>22</v>
      </c>
      <c r="F38" s="47"/>
      <c r="G38" s="48"/>
      <c r="H38" s="44"/>
      <c r="I38" s="44"/>
      <c r="J38" s="45">
        <f>(I38-H38)*24</f>
        <v>0</v>
      </c>
      <c r="K38" s="45">
        <f>(I38-H38)*24</f>
        <v>0</v>
      </c>
      <c r="M38" s="50"/>
      <c r="N38" s="50"/>
      <c r="O38" s="51" t="s">
        <v>23</v>
      </c>
      <c r="P38" s="46"/>
      <c r="Q38" s="52">
        <f t="shared" si="4"/>
      </c>
      <c r="R38" s="52">
        <f t="shared" si="5"/>
      </c>
      <c r="S38" s="52">
        <f t="shared" si="6"/>
      </c>
      <c r="T38" s="53">
        <f t="shared" si="7"/>
        <v>0</v>
      </c>
      <c r="U38" s="30"/>
      <c r="V38" s="30"/>
      <c r="W38" s="30"/>
    </row>
    <row r="39" spans="1:23" s="49" customFormat="1" ht="12.75">
      <c r="A39" s="54"/>
      <c r="B39" s="55"/>
      <c r="C39" s="55"/>
      <c r="D39" s="56">
        <f>SUM(D38:D38)</f>
        <v>144</v>
      </c>
      <c r="E39" s="57"/>
      <c r="F39" s="58"/>
      <c r="G39" s="59"/>
      <c r="H39" s="55"/>
      <c r="I39" s="55"/>
      <c r="J39" s="56">
        <f>SUM(J38:J38)</f>
        <v>0</v>
      </c>
      <c r="K39" s="56">
        <f>SUM(K38:K38)</f>
        <v>0</v>
      </c>
      <c r="L39" s="60"/>
      <c r="M39" s="61"/>
      <c r="N39" s="61"/>
      <c r="O39" s="62"/>
      <c r="P39" s="57"/>
      <c r="Q39" s="52">
        <f t="shared" si="4"/>
      </c>
      <c r="R39" s="52">
        <f t="shared" si="5"/>
      </c>
      <c r="S39" s="52">
        <f t="shared" si="6"/>
      </c>
      <c r="T39" s="53">
        <f t="shared" si="7"/>
        <v>0</v>
      </c>
      <c r="U39" s="30"/>
      <c r="V39" s="30"/>
      <c r="W39" s="30"/>
    </row>
    <row r="40" spans="1:23" s="49" customFormat="1" ht="12.75">
      <c r="A40" s="104">
        <v>25</v>
      </c>
      <c r="B40" s="70">
        <v>39792.333333333336</v>
      </c>
      <c r="C40" s="70">
        <v>39795.34027777778</v>
      </c>
      <c r="D40" s="85">
        <f>(C40-B40)*24</f>
        <v>72.16666666668607</v>
      </c>
      <c r="E40" s="72" t="s">
        <v>47</v>
      </c>
      <c r="F40" s="86">
        <v>105458</v>
      </c>
      <c r="G40" s="87"/>
      <c r="H40" s="70">
        <v>39795.34027777778</v>
      </c>
      <c r="I40" s="70">
        <v>39795.43541666667</v>
      </c>
      <c r="J40" s="71">
        <f>(I40-H40)*24</f>
        <v>2.2833333332673647</v>
      </c>
      <c r="K40" s="71">
        <f>(I40-H40)*24</f>
        <v>2.2833333332673647</v>
      </c>
      <c r="L40" s="76" t="s">
        <v>37</v>
      </c>
      <c r="M40" s="77" t="s">
        <v>37</v>
      </c>
      <c r="N40" s="77" t="s">
        <v>37</v>
      </c>
      <c r="O40" s="78" t="s">
        <v>18</v>
      </c>
      <c r="P40" s="105" t="s">
        <v>48</v>
      </c>
      <c r="Q40" s="52">
        <f t="shared" si="4"/>
        <v>1</v>
      </c>
      <c r="R40" s="52">
        <f t="shared" si="5"/>
      </c>
      <c r="S40" s="52">
        <f t="shared" si="6"/>
      </c>
      <c r="T40" s="53">
        <f t="shared" si="7"/>
        <v>1</v>
      </c>
      <c r="U40" s="30"/>
      <c r="V40" s="30"/>
      <c r="W40" s="30"/>
    </row>
    <row r="41" spans="1:23" s="49" customFormat="1" ht="12.75">
      <c r="A41" s="106">
        <v>26</v>
      </c>
      <c r="B41" s="65">
        <v>39795.43541666667</v>
      </c>
      <c r="C41" s="65">
        <v>39795.91180555556</v>
      </c>
      <c r="D41" s="88">
        <f>(C41-B41)*24</f>
        <v>11.433333333407063</v>
      </c>
      <c r="E41" s="66" t="s">
        <v>49</v>
      </c>
      <c r="F41" s="89">
        <v>105459</v>
      </c>
      <c r="G41" s="90"/>
      <c r="H41" s="65">
        <v>39795.91180555556</v>
      </c>
      <c r="I41" s="65">
        <v>39796.03125</v>
      </c>
      <c r="J41" s="45">
        <f>(I41-H41)*24</f>
        <v>2.8666666665812954</v>
      </c>
      <c r="K41" s="45">
        <f>(I41-H41)*24</f>
        <v>2.8666666665812954</v>
      </c>
      <c r="L41" s="50" t="s">
        <v>28</v>
      </c>
      <c r="M41" s="68" t="s">
        <v>28</v>
      </c>
      <c r="N41" s="68" t="s">
        <v>28</v>
      </c>
      <c r="O41" s="51" t="s">
        <v>18</v>
      </c>
      <c r="P41" s="46"/>
      <c r="Q41" s="52">
        <f t="shared" si="4"/>
        <v>1</v>
      </c>
      <c r="R41" s="52">
        <f t="shared" si="5"/>
      </c>
      <c r="S41" s="52">
        <f t="shared" si="6"/>
      </c>
      <c r="T41" s="53">
        <f t="shared" si="7"/>
        <v>1</v>
      </c>
      <c r="U41" s="30"/>
      <c r="V41" s="30"/>
      <c r="W41" s="30"/>
    </row>
    <row r="42" spans="1:23" s="49" customFormat="1" ht="12.75">
      <c r="A42" s="104">
        <v>27</v>
      </c>
      <c r="B42" s="70">
        <v>39796.03125</v>
      </c>
      <c r="C42" s="91">
        <v>39798.333333333336</v>
      </c>
      <c r="D42" s="85">
        <f>(C42-B42)*24</f>
        <v>55.25000000005821</v>
      </c>
      <c r="E42" s="92" t="s">
        <v>22</v>
      </c>
      <c r="F42" s="86"/>
      <c r="G42" s="87"/>
      <c r="H42" s="81"/>
      <c r="I42" s="81"/>
      <c r="J42" s="71">
        <f>(I42-H42)*24</f>
        <v>0</v>
      </c>
      <c r="K42" s="71">
        <f>(I42-H42)*24</f>
        <v>0</v>
      </c>
      <c r="L42" s="76"/>
      <c r="M42" s="77"/>
      <c r="N42" s="77"/>
      <c r="O42" s="78" t="s">
        <v>23</v>
      </c>
      <c r="P42" s="79"/>
      <c r="Q42" s="52">
        <f t="shared" si="4"/>
      </c>
      <c r="R42" s="52">
        <f t="shared" si="5"/>
      </c>
      <c r="S42" s="52">
        <f t="shared" si="6"/>
      </c>
      <c r="T42" s="53">
        <f t="shared" si="7"/>
        <v>0</v>
      </c>
      <c r="U42" s="30"/>
      <c r="V42" s="30"/>
      <c r="W42" s="30"/>
    </row>
    <row r="43" spans="1:23" s="49" customFormat="1" ht="12.75">
      <c r="A43" s="54"/>
      <c r="B43" s="64"/>
      <c r="C43" s="64"/>
      <c r="D43" s="83">
        <f>SUM(D40:D42)</f>
        <v>138.85000000015134</v>
      </c>
      <c r="E43" s="57"/>
      <c r="F43" s="58"/>
      <c r="G43" s="59"/>
      <c r="H43" s="55"/>
      <c r="I43" s="55"/>
      <c r="J43" s="56">
        <f>SUM(J40:J42)</f>
        <v>5.14999999984866</v>
      </c>
      <c r="K43" s="56">
        <f>SUM(K40:K42)</f>
        <v>5.14999999984866</v>
      </c>
      <c r="L43" s="60"/>
      <c r="M43" s="61"/>
      <c r="N43" s="61"/>
      <c r="O43" s="62"/>
      <c r="P43" s="57"/>
      <c r="Q43" s="52">
        <f t="shared" si="4"/>
      </c>
      <c r="R43" s="52">
        <f t="shared" si="5"/>
      </c>
      <c r="S43" s="52">
        <f t="shared" si="6"/>
      </c>
      <c r="T43" s="53">
        <f t="shared" si="7"/>
        <v>0</v>
      </c>
      <c r="U43" s="30"/>
      <c r="V43" s="30"/>
      <c r="W43" s="30"/>
    </row>
    <row r="44" spans="1:23" s="49" customFormat="1" ht="12.75">
      <c r="A44" s="104">
        <v>28</v>
      </c>
      <c r="B44" s="70">
        <v>39799.333333333336</v>
      </c>
      <c r="C44" s="70">
        <v>39800.44513888889</v>
      </c>
      <c r="D44" s="85">
        <f>(C44-B44)*24</f>
        <v>26.683333333348855</v>
      </c>
      <c r="E44" s="72" t="s">
        <v>50</v>
      </c>
      <c r="F44" s="86">
        <v>105462</v>
      </c>
      <c r="G44" s="87"/>
      <c r="H44" s="70">
        <v>39800.44513888889</v>
      </c>
      <c r="I44" s="70">
        <v>39800.67222222222</v>
      </c>
      <c r="J44" s="71">
        <f>(I44-H44)*24</f>
        <v>5.449999999953434</v>
      </c>
      <c r="K44" s="71"/>
      <c r="L44" s="76"/>
      <c r="M44" s="77"/>
      <c r="N44" s="77"/>
      <c r="O44" s="78"/>
      <c r="P44" s="79"/>
      <c r="Q44" s="52">
        <f t="shared" si="4"/>
      </c>
      <c r="R44" s="52">
        <f t="shared" si="5"/>
      </c>
      <c r="S44" s="52">
        <f t="shared" si="6"/>
      </c>
      <c r="T44" s="53">
        <f t="shared" si="7"/>
        <v>0</v>
      </c>
      <c r="U44" s="30"/>
      <c r="V44" s="30"/>
      <c r="W44" s="30"/>
    </row>
    <row r="45" spans="1:23" s="49" customFormat="1" ht="12.75">
      <c r="A45" s="106"/>
      <c r="B45" s="107"/>
      <c r="C45" s="107"/>
      <c r="D45" s="88"/>
      <c r="E45" s="108"/>
      <c r="F45" s="89"/>
      <c r="G45" s="90"/>
      <c r="H45" s="109">
        <v>39800.44513888889</v>
      </c>
      <c r="I45" s="109">
        <v>39800.67222222222</v>
      </c>
      <c r="J45" s="110"/>
      <c r="K45" s="110">
        <f>(I45-H45)*24</f>
        <v>5.449999999953434</v>
      </c>
      <c r="L45" s="111" t="s">
        <v>26</v>
      </c>
      <c r="M45" s="112" t="s">
        <v>26</v>
      </c>
      <c r="N45" s="112" t="s">
        <v>26</v>
      </c>
      <c r="O45" s="113" t="s">
        <v>18</v>
      </c>
      <c r="P45" s="114"/>
      <c r="Q45" s="52">
        <f t="shared" si="4"/>
        <v>1</v>
      </c>
      <c r="R45" s="52">
        <f t="shared" si="5"/>
      </c>
      <c r="S45" s="52">
        <f t="shared" si="6"/>
      </c>
      <c r="T45" s="53">
        <f t="shared" si="7"/>
        <v>1</v>
      </c>
      <c r="U45" s="30"/>
      <c r="V45" s="30"/>
      <c r="W45" s="30"/>
    </row>
    <row r="46" spans="1:23" s="49" customFormat="1" ht="12.75">
      <c r="A46" s="106"/>
      <c r="B46" s="107"/>
      <c r="C46" s="107"/>
      <c r="D46" s="88"/>
      <c r="E46" s="108"/>
      <c r="F46" s="89"/>
      <c r="G46" s="90"/>
      <c r="H46" s="115">
        <v>39800.52569444444</v>
      </c>
      <c r="I46" s="115">
        <v>39800.58541666667</v>
      </c>
      <c r="J46" s="116"/>
      <c r="K46" s="116">
        <f>(I46-H46)*24</f>
        <v>1.4333333334652707</v>
      </c>
      <c r="L46" s="117" t="s">
        <v>30</v>
      </c>
      <c r="M46" s="118" t="s">
        <v>30</v>
      </c>
      <c r="N46" s="118" t="s">
        <v>30</v>
      </c>
      <c r="O46" s="119" t="s">
        <v>51</v>
      </c>
      <c r="P46" s="120" t="s">
        <v>52</v>
      </c>
      <c r="Q46" s="52">
        <f t="shared" si="4"/>
      </c>
      <c r="R46" s="52">
        <f t="shared" si="5"/>
      </c>
      <c r="S46" s="52">
        <f t="shared" si="6"/>
        <v>1</v>
      </c>
      <c r="T46" s="53">
        <f t="shared" si="7"/>
        <v>1</v>
      </c>
      <c r="U46" s="30"/>
      <c r="V46" s="30"/>
      <c r="W46" s="30"/>
    </row>
    <row r="47" spans="1:23" s="49" customFormat="1" ht="12.75">
      <c r="A47" s="106"/>
      <c r="B47" s="107"/>
      <c r="C47" s="107"/>
      <c r="D47" s="88"/>
      <c r="E47" s="108"/>
      <c r="F47" s="89"/>
      <c r="G47" s="90"/>
      <c r="H47" s="109">
        <v>39800.54583333333</v>
      </c>
      <c r="I47" s="121">
        <v>39800.63263888889</v>
      </c>
      <c r="J47" s="110"/>
      <c r="K47" s="110">
        <f>(I47-H47)*24</f>
        <v>2.0833333334885538</v>
      </c>
      <c r="L47" s="111" t="s">
        <v>28</v>
      </c>
      <c r="M47" s="112" t="s">
        <v>28</v>
      </c>
      <c r="N47" s="112" t="s">
        <v>28</v>
      </c>
      <c r="O47" s="113" t="s">
        <v>51</v>
      </c>
      <c r="P47" s="114" t="s">
        <v>53</v>
      </c>
      <c r="Q47" s="52">
        <f t="shared" si="4"/>
      </c>
      <c r="R47" s="52">
        <f t="shared" si="5"/>
      </c>
      <c r="S47" s="52">
        <f t="shared" si="6"/>
        <v>1</v>
      </c>
      <c r="T47" s="53">
        <f t="shared" si="7"/>
        <v>1</v>
      </c>
      <c r="U47" s="30"/>
      <c r="V47" s="30"/>
      <c r="W47" s="30"/>
    </row>
    <row r="48" spans="1:23" s="49" customFormat="1" ht="12.75">
      <c r="A48" s="106">
        <v>29</v>
      </c>
      <c r="B48" s="65">
        <v>39800.67222222222</v>
      </c>
      <c r="C48" s="65">
        <v>39800.88263888889</v>
      </c>
      <c r="D48" s="88">
        <f>(C48-B48)*24</f>
        <v>5.050000000046566</v>
      </c>
      <c r="E48" s="66" t="s">
        <v>54</v>
      </c>
      <c r="F48" s="89">
        <v>105464</v>
      </c>
      <c r="G48" s="90"/>
      <c r="H48" s="65">
        <v>39800.88263888889</v>
      </c>
      <c r="I48" s="65">
        <v>39801.49444444444</v>
      </c>
      <c r="J48" s="45">
        <f>(I48-H48)*24</f>
        <v>14.683333333174232</v>
      </c>
      <c r="K48" s="45">
        <f>(I48-H48)*24</f>
        <v>14.683333333174232</v>
      </c>
      <c r="L48" s="50" t="s">
        <v>30</v>
      </c>
      <c r="M48" s="68" t="s">
        <v>30</v>
      </c>
      <c r="N48" s="68" t="s">
        <v>30</v>
      </c>
      <c r="O48" s="51" t="s">
        <v>18</v>
      </c>
      <c r="P48" s="122" t="s">
        <v>55</v>
      </c>
      <c r="Q48" s="52">
        <f t="shared" si="4"/>
        <v>1</v>
      </c>
      <c r="R48" s="52">
        <f t="shared" si="5"/>
      </c>
      <c r="S48" s="52">
        <f t="shared" si="6"/>
      </c>
      <c r="T48" s="53">
        <f t="shared" si="7"/>
        <v>1</v>
      </c>
      <c r="U48" s="30"/>
      <c r="V48" s="30"/>
      <c r="W48" s="30"/>
    </row>
    <row r="49" spans="1:23" s="49" customFormat="1" ht="12.75">
      <c r="A49" s="104">
        <v>30</v>
      </c>
      <c r="B49" s="70">
        <v>39801.49444444444</v>
      </c>
      <c r="C49" s="91">
        <v>39804.333333333336</v>
      </c>
      <c r="D49" s="85">
        <f>(C49-B49)*24</f>
        <v>68.13333333347691</v>
      </c>
      <c r="E49" s="92" t="s">
        <v>56</v>
      </c>
      <c r="F49" s="86"/>
      <c r="G49" s="87"/>
      <c r="H49" s="81"/>
      <c r="I49" s="81"/>
      <c r="J49" s="71">
        <f>(I49-H49)*24</f>
        <v>0</v>
      </c>
      <c r="K49" s="71">
        <f>(I49-H49)*24</f>
        <v>0</v>
      </c>
      <c r="L49" s="76"/>
      <c r="M49" s="77"/>
      <c r="N49" s="77"/>
      <c r="O49" s="78" t="s">
        <v>23</v>
      </c>
      <c r="P49" s="79"/>
      <c r="Q49" s="52">
        <f t="shared" si="4"/>
      </c>
      <c r="R49" s="52">
        <f t="shared" si="5"/>
      </c>
      <c r="S49" s="52">
        <f t="shared" si="6"/>
      </c>
      <c r="T49" s="53">
        <f t="shared" si="7"/>
        <v>0</v>
      </c>
      <c r="U49" s="30"/>
      <c r="V49" s="30"/>
      <c r="W49" s="30"/>
    </row>
    <row r="50" spans="1:23" s="49" customFormat="1" ht="12.75">
      <c r="A50" s="123"/>
      <c r="B50" s="124">
        <v>39804.333333333336</v>
      </c>
      <c r="C50" s="125">
        <v>39804.34375</v>
      </c>
      <c r="D50" s="88">
        <f>(C50-B50)*24</f>
        <v>0.24999999994179234</v>
      </c>
      <c r="E50" s="126" t="s">
        <v>22</v>
      </c>
      <c r="F50" s="127"/>
      <c r="G50" s="128"/>
      <c r="H50" s="129"/>
      <c r="I50" s="129"/>
      <c r="J50" s="130"/>
      <c r="K50" s="130"/>
      <c r="L50" s="131"/>
      <c r="M50" s="132"/>
      <c r="N50" s="132"/>
      <c r="O50" s="133"/>
      <c r="P50" s="134"/>
      <c r="Q50" s="52"/>
      <c r="R50" s="52"/>
      <c r="S50" s="52"/>
      <c r="T50" s="53"/>
      <c r="U50" s="30"/>
      <c r="V50" s="30"/>
      <c r="W50" s="30"/>
    </row>
    <row r="51" spans="1:23" s="49" customFormat="1" ht="12.75">
      <c r="A51" s="54"/>
      <c r="B51" s="64"/>
      <c r="C51" s="64"/>
      <c r="D51" s="83">
        <f>SUM(D44:D49)</f>
        <v>99.86666666687233</v>
      </c>
      <c r="E51" s="57"/>
      <c r="F51" s="58"/>
      <c r="G51" s="59"/>
      <c r="H51" s="55"/>
      <c r="I51" s="55"/>
      <c r="J51" s="56">
        <f>SUM(J44:J49)</f>
        <v>20.133333333127666</v>
      </c>
      <c r="K51" s="56">
        <f>SUM(K44:K49)</f>
        <v>23.65000000008149</v>
      </c>
      <c r="L51" s="60"/>
      <c r="M51" s="61"/>
      <c r="N51" s="61"/>
      <c r="O51" s="62"/>
      <c r="P51" s="57"/>
      <c r="Q51" s="52">
        <f>IF($O51="Store Lost",1,"")</f>
      </c>
      <c r="R51" s="52">
        <f>IF($L51="Scheduled",1,"")</f>
      </c>
      <c r="S51" s="52">
        <f>IF($O51="Inhibits beam to user",1,"")</f>
      </c>
      <c r="T51" s="53">
        <f>SUM(Q51:S51)</f>
        <v>0</v>
      </c>
      <c r="U51" s="30"/>
      <c r="V51" s="30"/>
      <c r="W51" s="30"/>
    </row>
    <row r="52" spans="1:18" ht="12.75">
      <c r="A52" s="28"/>
      <c r="B52" s="14"/>
      <c r="C52" s="135" t="s">
        <v>57</v>
      </c>
      <c r="D52" s="136">
        <f>Q54</f>
        <v>18</v>
      </c>
      <c r="E52" s="16"/>
      <c r="F52" s="29"/>
      <c r="G52" s="18"/>
      <c r="H52" s="19"/>
      <c r="I52" s="19"/>
      <c r="J52" s="137" t="s">
        <v>58</v>
      </c>
      <c r="K52" s="138"/>
      <c r="L52" s="21"/>
      <c r="M52" s="22"/>
      <c r="N52" s="22"/>
      <c r="O52" s="139"/>
      <c r="P52" s="23"/>
      <c r="R52" s="12">
        <f>IF($L52="Scheduled",1,"")</f>
      </c>
    </row>
    <row r="53" spans="1:18" ht="12.75">
      <c r="A53" s="28"/>
      <c r="B53" s="14"/>
      <c r="C53" s="135" t="s">
        <v>59</v>
      </c>
      <c r="D53" s="136">
        <f>D54-D52</f>
        <v>12</v>
      </c>
      <c r="E53" s="16"/>
      <c r="F53" s="29"/>
      <c r="G53" s="18"/>
      <c r="H53" s="19"/>
      <c r="I53" s="19"/>
      <c r="J53" s="15" t="s">
        <v>60</v>
      </c>
      <c r="K53" s="140" t="s">
        <v>14</v>
      </c>
      <c r="L53" s="21"/>
      <c r="M53" s="22"/>
      <c r="N53" s="22"/>
      <c r="O53" s="139"/>
      <c r="P53" s="23"/>
      <c r="R53" s="12">
        <f>IF($L53="Scheduled",1,"")</f>
      </c>
    </row>
    <row r="54" spans="1:20" ht="12.75">
      <c r="A54" s="28"/>
      <c r="B54" s="14"/>
      <c r="C54" s="135" t="s">
        <v>61</v>
      </c>
      <c r="D54" s="141">
        <f>COUNT(A6:A51)</f>
        <v>30</v>
      </c>
      <c r="E54" s="16"/>
      <c r="F54" s="29"/>
      <c r="G54" s="18"/>
      <c r="H54" s="19"/>
      <c r="I54" s="19"/>
      <c r="J54" s="142">
        <f>SUM(J6:J51)/2</f>
        <v>43.66666666633682</v>
      </c>
      <c r="K54" s="142">
        <f>SUM(K6:K51)/2</f>
        <v>47.18333333329065</v>
      </c>
      <c r="L54" s="21"/>
      <c r="M54" s="22"/>
      <c r="N54" s="22"/>
      <c r="O54" s="139"/>
      <c r="P54" s="23"/>
      <c r="Q54" s="141">
        <f>SUM(Q1:Q51)</f>
        <v>18</v>
      </c>
      <c r="R54" s="141">
        <f>SUM(R1:R51)</f>
        <v>0</v>
      </c>
      <c r="S54" s="141">
        <f>SUM(S1:S51)</f>
        <v>2</v>
      </c>
      <c r="T54" s="141">
        <f>SUM(T1:T51)</f>
        <v>20</v>
      </c>
    </row>
    <row r="55" spans="1:19" ht="12.75">
      <c r="A55" s="28"/>
      <c r="B55" s="14"/>
      <c r="C55" s="135"/>
      <c r="D55" s="15"/>
      <c r="E55" s="16"/>
      <c r="F55" s="29"/>
      <c r="G55" s="18"/>
      <c r="H55" s="19"/>
      <c r="I55" s="19"/>
      <c r="J55" s="15"/>
      <c r="K55" s="20"/>
      <c r="L55" s="21"/>
      <c r="M55" s="22"/>
      <c r="N55" s="22"/>
      <c r="O55" s="21"/>
      <c r="P55" s="23"/>
      <c r="Q55" s="12" t="s">
        <v>62</v>
      </c>
      <c r="R55" s="143" t="s">
        <v>23</v>
      </c>
      <c r="S55" s="12" t="s">
        <v>63</v>
      </c>
    </row>
    <row r="56" spans="1:29" ht="12.75">
      <c r="A56" s="28"/>
      <c r="B56" s="14"/>
      <c r="C56" s="135" t="s">
        <v>64</v>
      </c>
      <c r="D56" s="15">
        <f>SUM(D6:D51)/2-0.125</f>
        <v>1605.3333333335759</v>
      </c>
      <c r="E56" s="144">
        <f>D56/24</f>
        <v>66.88888888889899</v>
      </c>
      <c r="F56" s="145" t="s">
        <v>65</v>
      </c>
      <c r="G56" s="18"/>
      <c r="H56" s="19"/>
      <c r="I56" s="19"/>
      <c r="J56" s="15"/>
      <c r="K56" s="20"/>
      <c r="L56" s="21"/>
      <c r="M56" s="22"/>
      <c r="N56" s="22"/>
      <c r="O56" s="21"/>
      <c r="P56" s="23"/>
      <c r="Q56" s="12">
        <f>IF($O58="Store Lost",1,"")</f>
      </c>
      <c r="T56" s="146"/>
      <c r="AA56" s="30"/>
      <c r="AB56" s="30"/>
      <c r="AC56" s="30"/>
    </row>
    <row r="57" spans="1:17" ht="12.75">
      <c r="A57" s="28"/>
      <c r="B57" s="14"/>
      <c r="C57" s="135" t="s">
        <v>66</v>
      </c>
      <c r="D57" s="15">
        <f>J54</f>
        <v>43.66666666633682</v>
      </c>
      <c r="E57" s="16" t="s">
        <v>67</v>
      </c>
      <c r="F57" s="29"/>
      <c r="G57" s="18"/>
      <c r="H57" s="19"/>
      <c r="I57" s="19"/>
      <c r="J57" s="15"/>
      <c r="K57" s="20"/>
      <c r="L57" s="21"/>
      <c r="M57" s="22"/>
      <c r="N57" s="22"/>
      <c r="O57" s="21"/>
      <c r="P57" s="23"/>
      <c r="Q57" s="12">
        <f>IF($O59="Store Lost",1,"")</f>
      </c>
    </row>
    <row r="58" spans="1:26" ht="12.75">
      <c r="A58" s="28"/>
      <c r="B58" s="14"/>
      <c r="C58" s="135" t="s">
        <v>68</v>
      </c>
      <c r="D58" s="141">
        <f>SUM(D56:D57)</f>
        <v>1648.9999999999127</v>
      </c>
      <c r="E58" s="144"/>
      <c r="F58" s="29"/>
      <c r="G58" s="18"/>
      <c r="H58" s="19"/>
      <c r="I58" s="19"/>
      <c r="J58" s="15"/>
      <c r="K58" s="20"/>
      <c r="L58" s="21"/>
      <c r="M58" s="22"/>
      <c r="N58" s="22"/>
      <c r="O58" s="21"/>
      <c r="P58" s="23"/>
      <c r="Q58" s="12">
        <f>IF($O60="Store Lost",1,"")</f>
      </c>
      <c r="U58" s="30"/>
      <c r="V58" s="30"/>
      <c r="W58" s="30"/>
      <c r="X58" s="30"/>
      <c r="Y58" s="30"/>
      <c r="Z58" s="30"/>
    </row>
    <row r="59" spans="1:18" ht="12.75">
      <c r="A59" s="28"/>
      <c r="B59" s="14"/>
      <c r="C59" s="135"/>
      <c r="D59" s="147"/>
      <c r="E59" s="148"/>
      <c r="F59" s="29"/>
      <c r="G59" s="18"/>
      <c r="H59" s="15"/>
      <c r="I59" s="19"/>
      <c r="J59" s="15"/>
      <c r="K59" s="20"/>
      <c r="L59" s="21"/>
      <c r="M59" s="22"/>
      <c r="N59" s="22"/>
      <c r="O59" s="21"/>
      <c r="P59" s="23"/>
      <c r="Q59" s="149">
        <f>Q54+R54</f>
        <v>18</v>
      </c>
      <c r="R59" s="12">
        <f>IF($P61="Store Lost",1,"")</f>
      </c>
    </row>
    <row r="60" spans="1:20" ht="12.75">
      <c r="A60" s="28"/>
      <c r="B60" s="14"/>
      <c r="C60" s="135"/>
      <c r="D60" s="147"/>
      <c r="E60" s="16"/>
      <c r="F60" s="29"/>
      <c r="G60" s="18"/>
      <c r="H60" s="19"/>
      <c r="I60" s="19"/>
      <c r="J60" s="15"/>
      <c r="K60" s="20"/>
      <c r="L60" s="21"/>
      <c r="M60" s="22"/>
      <c r="N60" s="22"/>
      <c r="O60" s="21"/>
      <c r="P60" s="23"/>
      <c r="Q60" s="23"/>
      <c r="R60" s="12">
        <f>IF($P62="Store Lost",1,"")</f>
      </c>
      <c r="S60" s="30"/>
      <c r="T60" s="30"/>
    </row>
    <row r="61" spans="1:18" ht="12.75">
      <c r="A61" s="28"/>
      <c r="B61" s="14"/>
      <c r="C61" s="135" t="s">
        <v>69</v>
      </c>
      <c r="D61" s="150">
        <f>IF(D52,D56/D52,D56)</f>
        <v>89.18518518519866</v>
      </c>
      <c r="E61" s="16"/>
      <c r="F61" s="29"/>
      <c r="G61" s="18"/>
      <c r="J61" s="7"/>
      <c r="K61" s="151"/>
      <c r="Q61" s="23"/>
      <c r="R61" s="12">
        <f>IF($P63="Store Lost",1,"")</f>
      </c>
    </row>
    <row r="62" spans="1:18" ht="12.75">
      <c r="A62" s="28"/>
      <c r="B62" s="14"/>
      <c r="C62" s="135" t="s">
        <v>70</v>
      </c>
      <c r="D62" s="147">
        <f>IF(D52,24/D61,0)</f>
        <v>0.26910299003318194</v>
      </c>
      <c r="E62" s="152"/>
      <c r="F62" s="153"/>
      <c r="G62" s="154"/>
      <c r="K62" s="151"/>
      <c r="Q62" s="23"/>
      <c r="R62" s="12" t="e">
        <f>NA()</f>
        <v>#N/A</v>
      </c>
    </row>
    <row r="63" spans="1:18" ht="12.75">
      <c r="A63" s="28"/>
      <c r="B63" s="14"/>
      <c r="C63" s="135" t="s">
        <v>71</v>
      </c>
      <c r="D63" s="155">
        <f>D56/D58</f>
        <v>0.9735193046292667</v>
      </c>
      <c r="E63" s="156"/>
      <c r="F63" s="29"/>
      <c r="G63" s="18"/>
      <c r="K63" s="151"/>
      <c r="Q63" s="23"/>
      <c r="R63" s="12" t="e">
        <f>NA()</f>
        <v>#N/A</v>
      </c>
    </row>
    <row r="64" spans="1:18" ht="12.75">
      <c r="A64" s="28"/>
      <c r="B64" s="14"/>
      <c r="C64" s="14"/>
      <c r="D64" s="15"/>
      <c r="E64" s="16"/>
      <c r="F64" s="29"/>
      <c r="G64" s="18"/>
      <c r="K64" s="151"/>
      <c r="Q64" s="23"/>
      <c r="R64" s="12">
        <f aca="true" t="shared" si="11" ref="R64:R73">IF($P66="Store Lost",1,"")</f>
      </c>
    </row>
    <row r="65" spans="1:18" ht="12.75">
      <c r="A65" s="28"/>
      <c r="B65" s="14"/>
      <c r="C65" s="14"/>
      <c r="D65" s="15"/>
      <c r="E65" s="16"/>
      <c r="F65" s="29"/>
      <c r="G65" s="18"/>
      <c r="K65" s="151"/>
      <c r="Q65" s="23"/>
      <c r="R65" s="12">
        <f t="shared" si="11"/>
      </c>
    </row>
    <row r="66" spans="1:18" ht="12.75">
      <c r="A66" s="28"/>
      <c r="B66" s="14"/>
      <c r="C66" s="14"/>
      <c r="D66" s="15"/>
      <c r="E66" s="16"/>
      <c r="F66" s="29"/>
      <c r="G66" s="18"/>
      <c r="K66" s="151"/>
      <c r="Q66" s="23"/>
      <c r="R66" s="12">
        <f t="shared" si="11"/>
      </c>
    </row>
    <row r="67" spans="1:29" s="157" customFormat="1" ht="12.75">
      <c r="A67" s="28"/>
      <c r="B67" s="14"/>
      <c r="C67" s="14"/>
      <c r="D67" s="15"/>
      <c r="E67" s="16"/>
      <c r="F67" s="29"/>
      <c r="G67" s="18"/>
      <c r="H67" s="7"/>
      <c r="I67" s="7"/>
      <c r="J67" s="3"/>
      <c r="K67" s="151"/>
      <c r="L67" s="9"/>
      <c r="M67" s="10"/>
      <c r="N67" s="10"/>
      <c r="O67" s="9"/>
      <c r="P67" s="11"/>
      <c r="Q67" s="23"/>
      <c r="R67" s="12">
        <f t="shared" si="11"/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18" ht="12.75">
      <c r="A68" s="28"/>
      <c r="B68" s="14"/>
      <c r="C68" s="14"/>
      <c r="D68" s="15"/>
      <c r="E68" s="16"/>
      <c r="F68" s="29"/>
      <c r="G68" s="18"/>
      <c r="K68" s="151"/>
      <c r="Q68" s="23"/>
      <c r="R68" s="12">
        <f t="shared" si="11"/>
      </c>
    </row>
    <row r="69" spans="1:18" ht="12.75">
      <c r="A69" s="28"/>
      <c r="B69" s="14"/>
      <c r="C69" s="14"/>
      <c r="D69" s="15"/>
      <c r="E69" s="16"/>
      <c r="F69" s="29"/>
      <c r="G69" s="18"/>
      <c r="K69" s="151"/>
      <c r="Q69" s="23"/>
      <c r="R69" s="12">
        <f t="shared" si="11"/>
      </c>
    </row>
    <row r="70" spans="1:18" ht="12.75">
      <c r="A70" s="28"/>
      <c r="B70" s="14"/>
      <c r="C70" s="14"/>
      <c r="D70" s="15"/>
      <c r="E70" s="16"/>
      <c r="F70" s="29"/>
      <c r="G70" s="18"/>
      <c r="K70" s="151"/>
      <c r="Q70" s="23"/>
      <c r="R70" s="12">
        <f t="shared" si="11"/>
      </c>
    </row>
    <row r="71" spans="1:18" ht="12.75">
      <c r="A71" s="28"/>
      <c r="B71" s="14"/>
      <c r="C71" s="14"/>
      <c r="D71" s="15"/>
      <c r="E71" s="16"/>
      <c r="F71" s="29"/>
      <c r="G71" s="18"/>
      <c r="K71" s="151"/>
      <c r="Q71" s="23"/>
      <c r="R71" s="12">
        <f t="shared" si="11"/>
      </c>
    </row>
    <row r="72" spans="1:18" ht="12.75">
      <c r="A72" s="28"/>
      <c r="B72" s="14"/>
      <c r="C72" s="14"/>
      <c r="D72" s="15"/>
      <c r="E72" s="16"/>
      <c r="F72" s="29"/>
      <c r="G72" s="18"/>
      <c r="K72" s="151"/>
      <c r="Q72" s="23"/>
      <c r="R72" s="12">
        <f t="shared" si="11"/>
      </c>
    </row>
    <row r="73" spans="1:18" ht="12.75">
      <c r="A73" s="28"/>
      <c r="B73" s="14"/>
      <c r="C73" s="14"/>
      <c r="D73" s="15"/>
      <c r="E73" s="16"/>
      <c r="F73" s="29"/>
      <c r="G73" s="18"/>
      <c r="K73" s="151"/>
      <c r="Q73" s="23"/>
      <c r="R73" s="12">
        <f t="shared" si="11"/>
      </c>
    </row>
    <row r="74" spans="1:11" ht="12.75">
      <c r="A74" s="28"/>
      <c r="B74" s="14"/>
      <c r="C74" s="14"/>
      <c r="D74" s="15"/>
      <c r="E74" s="16"/>
      <c r="F74" s="29"/>
      <c r="G74" s="18"/>
      <c r="K74" s="151"/>
    </row>
    <row r="75" spans="1:11" ht="12.75">
      <c r="A75" s="28"/>
      <c r="B75" s="14"/>
      <c r="C75" s="14"/>
      <c r="D75" s="15"/>
      <c r="E75" s="16"/>
      <c r="F75" s="29"/>
      <c r="G75" s="18"/>
      <c r="K75" s="151"/>
    </row>
    <row r="76" spans="1:29" s="158" customFormat="1" ht="12.75">
      <c r="A76" s="28"/>
      <c r="B76" s="14"/>
      <c r="C76" s="14"/>
      <c r="D76" s="15"/>
      <c r="E76" s="16"/>
      <c r="F76" s="29"/>
      <c r="G76" s="18"/>
      <c r="H76" s="19"/>
      <c r="I76" s="19"/>
      <c r="J76" s="15"/>
      <c r="K76" s="20"/>
      <c r="L76" s="21"/>
      <c r="M76" s="22"/>
      <c r="N76" s="22"/>
      <c r="O76" s="21"/>
      <c r="P76" s="23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s="30" customFormat="1" ht="12.75">
      <c r="A77" s="28"/>
      <c r="B77" s="14"/>
      <c r="C77" s="14"/>
      <c r="D77" s="3"/>
      <c r="E77" s="16"/>
      <c r="F77" s="29"/>
      <c r="G77" s="18"/>
      <c r="H77" s="19"/>
      <c r="I77" s="19"/>
      <c r="J77" s="3"/>
      <c r="K77" s="8"/>
      <c r="L77" s="21"/>
      <c r="M77" s="22"/>
      <c r="N77" s="22"/>
      <c r="O77" s="21"/>
      <c r="P77" s="23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57"/>
      <c r="AB77" s="157"/>
      <c r="AC77" s="157"/>
    </row>
    <row r="78" spans="1:16" ht="12.75">
      <c r="A78" s="28"/>
      <c r="B78" s="14"/>
      <c r="C78" s="14"/>
      <c r="E78" s="16"/>
      <c r="F78" s="29"/>
      <c r="G78" s="18"/>
      <c r="H78" s="19"/>
      <c r="I78" s="19"/>
      <c r="L78" s="21"/>
      <c r="M78" s="22"/>
      <c r="N78" s="22"/>
      <c r="O78" s="21"/>
      <c r="P78" s="23"/>
    </row>
    <row r="79" spans="1:26" ht="12.75">
      <c r="A79" s="28"/>
      <c r="B79" s="14"/>
      <c r="C79" s="14"/>
      <c r="E79" s="16"/>
      <c r="F79" s="29"/>
      <c r="G79" s="18"/>
      <c r="H79" s="19"/>
      <c r="I79" s="19"/>
      <c r="L79" s="21"/>
      <c r="M79" s="22"/>
      <c r="N79" s="22"/>
      <c r="O79" s="21"/>
      <c r="P79" s="23"/>
      <c r="U79" s="157"/>
      <c r="V79" s="157"/>
      <c r="W79" s="157"/>
      <c r="X79" s="157"/>
      <c r="Y79" s="157"/>
      <c r="Z79" s="157"/>
    </row>
    <row r="80" spans="1:16" ht="12.75">
      <c r="A80" s="28"/>
      <c r="B80" s="14"/>
      <c r="C80" s="14"/>
      <c r="F80" s="29"/>
      <c r="G80" s="18"/>
      <c r="H80" s="19"/>
      <c r="I80" s="19"/>
      <c r="L80" s="21"/>
      <c r="M80" s="22"/>
      <c r="N80" s="22"/>
      <c r="O80" s="21"/>
      <c r="P80" s="23"/>
    </row>
    <row r="81" spans="1:20" ht="12.75">
      <c r="A81" s="28"/>
      <c r="B81" s="14"/>
      <c r="C81" s="14"/>
      <c r="F81" s="29"/>
      <c r="G81" s="18"/>
      <c r="H81" s="19"/>
      <c r="I81" s="19"/>
      <c r="L81" s="21"/>
      <c r="M81" s="22"/>
      <c r="N81" s="22"/>
      <c r="O81" s="21"/>
      <c r="P81" s="23"/>
      <c r="R81" s="157"/>
      <c r="S81" s="157"/>
      <c r="T81" s="157"/>
    </row>
    <row r="82" spans="2:16" ht="12.75">
      <c r="B82" s="14"/>
      <c r="C82" s="14"/>
      <c r="F82" s="29"/>
      <c r="G82" s="18"/>
      <c r="H82" s="19"/>
      <c r="I82" s="19"/>
      <c r="L82" s="21"/>
      <c r="M82" s="22"/>
      <c r="N82" s="22"/>
      <c r="O82" s="21"/>
      <c r="P82" s="23"/>
    </row>
    <row r="83" spans="2:17" ht="12.75">
      <c r="B83" s="14"/>
      <c r="C83" s="14"/>
      <c r="F83" s="29"/>
      <c r="G83" s="18"/>
      <c r="H83" s="19"/>
      <c r="I83" s="19"/>
      <c r="L83" s="21"/>
      <c r="M83" s="22"/>
      <c r="N83" s="22"/>
      <c r="O83" s="21"/>
      <c r="P83" s="23"/>
      <c r="Q83" s="12">
        <f aca="true" t="shared" si="12" ref="Q83:Q114">IF($O85="Store Lost",1,"")</f>
      </c>
    </row>
    <row r="84" spans="2:17" ht="12.75">
      <c r="B84" s="14"/>
      <c r="C84" s="14"/>
      <c r="F84" s="29"/>
      <c r="G84" s="18"/>
      <c r="H84" s="19"/>
      <c r="I84" s="19"/>
      <c r="L84" s="21"/>
      <c r="M84" s="22"/>
      <c r="N84" s="22"/>
      <c r="O84" s="21"/>
      <c r="P84" s="23"/>
      <c r="Q84" s="12">
        <f t="shared" si="12"/>
      </c>
    </row>
    <row r="85" spans="2:17" ht="12.75">
      <c r="B85" s="14"/>
      <c r="C85" s="14"/>
      <c r="Q85" s="12">
        <f t="shared" si="12"/>
      </c>
    </row>
    <row r="86" spans="17:29" ht="12.75">
      <c r="Q86" s="12">
        <f t="shared" si="12"/>
      </c>
      <c r="AA86" s="158"/>
      <c r="AB86" s="158"/>
      <c r="AC86" s="158"/>
    </row>
    <row r="87" spans="17:29" ht="12.75">
      <c r="Q87" s="12">
        <f t="shared" si="12"/>
      </c>
      <c r="AA87" s="30"/>
      <c r="AB87" s="30"/>
      <c r="AC87" s="30"/>
    </row>
    <row r="88" spans="17:26" ht="12.75">
      <c r="Q88" s="12">
        <f t="shared" si="12"/>
      </c>
      <c r="U88" s="158"/>
      <c r="V88" s="158"/>
      <c r="W88" s="158"/>
      <c r="X88" s="158"/>
      <c r="Y88" s="158"/>
      <c r="Z88" s="158"/>
    </row>
    <row r="89" spans="17:26" ht="12.75">
      <c r="Q89" s="12">
        <f t="shared" si="12"/>
      </c>
      <c r="U89" s="30"/>
      <c r="V89" s="30"/>
      <c r="W89" s="30"/>
      <c r="X89" s="30"/>
      <c r="Y89" s="30"/>
      <c r="Z89" s="30"/>
    </row>
    <row r="90" spans="1:29" s="157" customFormat="1" ht="12.75">
      <c r="A90" s="1"/>
      <c r="B90" s="2"/>
      <c r="C90" s="2"/>
      <c r="D90" s="3"/>
      <c r="E90" s="4"/>
      <c r="F90" s="5"/>
      <c r="G90" s="6"/>
      <c r="H90" s="7"/>
      <c r="I90" s="7"/>
      <c r="J90" s="3"/>
      <c r="K90" s="8"/>
      <c r="L90" s="9"/>
      <c r="M90" s="10"/>
      <c r="N90" s="10"/>
      <c r="O90" s="9"/>
      <c r="P90" s="11"/>
      <c r="Q90" s="12">
        <f t="shared" si="12"/>
      </c>
      <c r="R90" s="158"/>
      <c r="S90" s="158"/>
      <c r="T90" s="158"/>
      <c r="U90" s="12"/>
      <c r="V90" s="12"/>
      <c r="W90" s="12"/>
      <c r="X90" s="12"/>
      <c r="Y90" s="12"/>
      <c r="Z90" s="12"/>
      <c r="AA90" s="12"/>
      <c r="AB90" s="12"/>
      <c r="AC90" s="12"/>
    </row>
    <row r="91" spans="17:20" ht="12.75">
      <c r="Q91" s="12">
        <f t="shared" si="12"/>
      </c>
      <c r="R91" s="30"/>
      <c r="S91" s="30"/>
      <c r="T91" s="30"/>
    </row>
    <row r="92" ht="12.75">
      <c r="Q92" s="12">
        <f t="shared" si="12"/>
      </c>
    </row>
    <row r="93" ht="12.75">
      <c r="Q93" s="12">
        <f t="shared" si="12"/>
      </c>
    </row>
    <row r="94" ht="12.75">
      <c r="Q94" s="12">
        <f t="shared" si="12"/>
      </c>
    </row>
    <row r="95" ht="12.75">
      <c r="Q95" s="12">
        <f t="shared" si="12"/>
      </c>
    </row>
    <row r="96" ht="12.75">
      <c r="Q96" s="12">
        <f t="shared" si="12"/>
      </c>
    </row>
    <row r="97" ht="12.75">
      <c r="Q97" s="12">
        <f t="shared" si="12"/>
      </c>
    </row>
    <row r="98" ht="12.75">
      <c r="Q98" s="12">
        <f t="shared" si="12"/>
      </c>
    </row>
    <row r="99" ht="12.75">
      <c r="Q99" s="12">
        <f t="shared" si="12"/>
      </c>
    </row>
    <row r="100" spans="17:29" ht="12.75">
      <c r="Q100" s="12">
        <f t="shared" si="12"/>
      </c>
      <c r="AA100" s="157"/>
      <c r="AB100" s="157"/>
      <c r="AC100" s="157"/>
    </row>
    <row r="101" ht="12.75">
      <c r="Q101" s="12">
        <f t="shared" si="12"/>
      </c>
    </row>
    <row r="102" spans="17:26" ht="12.75">
      <c r="Q102" s="12">
        <f t="shared" si="12"/>
      </c>
      <c r="U102" s="157"/>
      <c r="V102" s="157"/>
      <c r="W102" s="157"/>
      <c r="X102" s="157"/>
      <c r="Y102" s="157"/>
      <c r="Z102" s="157"/>
    </row>
    <row r="103" spans="1:29" s="157" customFormat="1" ht="12.75">
      <c r="A103" s="1"/>
      <c r="B103" s="2"/>
      <c r="C103" s="2"/>
      <c r="D103" s="3"/>
      <c r="E103" s="4"/>
      <c r="F103" s="5"/>
      <c r="G103" s="6"/>
      <c r="H103" s="7"/>
      <c r="I103" s="7"/>
      <c r="J103" s="3"/>
      <c r="K103" s="8"/>
      <c r="L103" s="9"/>
      <c r="M103" s="10"/>
      <c r="N103" s="10"/>
      <c r="O103" s="9"/>
      <c r="P103" s="11"/>
      <c r="Q103" s="12">
        <f t="shared" si="12"/>
      </c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s="30" customFormat="1" ht="12.75">
      <c r="A104" s="1"/>
      <c r="B104" s="2"/>
      <c r="C104" s="2"/>
      <c r="D104" s="3"/>
      <c r="E104" s="4"/>
      <c r="F104" s="5"/>
      <c r="G104" s="6"/>
      <c r="H104" s="7"/>
      <c r="I104" s="7"/>
      <c r="J104" s="3"/>
      <c r="K104" s="8"/>
      <c r="L104" s="9"/>
      <c r="M104" s="10"/>
      <c r="N104" s="10"/>
      <c r="O104" s="9"/>
      <c r="P104" s="11"/>
      <c r="Q104" s="12">
        <f t="shared" si="12"/>
      </c>
      <c r="R104" s="157"/>
      <c r="S104" s="157"/>
      <c r="T104" s="157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s="157" customFormat="1" ht="12.75">
      <c r="A105" s="1"/>
      <c r="B105" s="2"/>
      <c r="C105" s="2"/>
      <c r="D105" s="3"/>
      <c r="E105" s="4"/>
      <c r="F105" s="5"/>
      <c r="G105" s="6"/>
      <c r="H105" s="7"/>
      <c r="I105" s="7"/>
      <c r="J105" s="3"/>
      <c r="K105" s="8"/>
      <c r="L105" s="9"/>
      <c r="M105" s="10"/>
      <c r="N105" s="10"/>
      <c r="O105" s="9"/>
      <c r="P105" s="11"/>
      <c r="Q105" s="12">
        <f t="shared" si="12"/>
      </c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ht="12.75">
      <c r="Q106" s="12">
        <f t="shared" si="12"/>
      </c>
    </row>
    <row r="107" ht="12.75">
      <c r="Q107" s="12">
        <f t="shared" si="12"/>
      </c>
    </row>
    <row r="108" ht="12.75">
      <c r="Q108" s="12">
        <f t="shared" si="12"/>
      </c>
    </row>
    <row r="109" ht="12.75">
      <c r="Q109" s="12">
        <f t="shared" si="12"/>
      </c>
    </row>
    <row r="110" ht="12.75">
      <c r="Q110" s="12">
        <f t="shared" si="12"/>
      </c>
    </row>
    <row r="111" ht="12.75">
      <c r="Q111" s="12">
        <f t="shared" si="12"/>
      </c>
    </row>
    <row r="112" ht="12.75">
      <c r="Q112" s="12">
        <f t="shared" si="12"/>
      </c>
    </row>
    <row r="113" spans="17:29" ht="12.75">
      <c r="Q113" s="12">
        <f t="shared" si="12"/>
      </c>
      <c r="AA113" s="157"/>
      <c r="AB113" s="157"/>
      <c r="AC113" s="157"/>
    </row>
    <row r="114" spans="17:29" ht="12.75">
      <c r="Q114" s="12">
        <f t="shared" si="12"/>
      </c>
      <c r="AA114" s="30"/>
      <c r="AB114" s="30"/>
      <c r="AC114" s="30"/>
    </row>
    <row r="115" spans="17:29" ht="12.75">
      <c r="Q115" s="12">
        <f aca="true" t="shared" si="13" ref="Q115:Q140">IF($O117="Store Lost",1,"")</f>
      </c>
      <c r="U115" s="157"/>
      <c r="V115" s="157"/>
      <c r="W115" s="157"/>
      <c r="X115" s="157"/>
      <c r="Y115" s="157"/>
      <c r="Z115" s="157"/>
      <c r="AA115" s="157"/>
      <c r="AB115" s="157"/>
      <c r="AC115" s="157"/>
    </row>
    <row r="116" spans="17:26" ht="12.75">
      <c r="Q116" s="12">
        <f t="shared" si="13"/>
      </c>
      <c r="U116" s="30"/>
      <c r="V116" s="30"/>
      <c r="W116" s="30"/>
      <c r="X116" s="30"/>
      <c r="Y116" s="30"/>
      <c r="Z116" s="30"/>
    </row>
    <row r="117" spans="17:26" ht="12.75">
      <c r="Q117" s="12">
        <f t="shared" si="13"/>
      </c>
      <c r="R117" s="157"/>
      <c r="S117" s="157"/>
      <c r="T117" s="157"/>
      <c r="U117" s="157"/>
      <c r="V117" s="157"/>
      <c r="W117" s="157"/>
      <c r="X117" s="157"/>
      <c r="Y117" s="157"/>
      <c r="Z117" s="157"/>
    </row>
    <row r="118" spans="17:20" ht="12.75">
      <c r="Q118" s="12">
        <f t="shared" si="13"/>
      </c>
      <c r="R118" s="30"/>
      <c r="S118" s="30"/>
      <c r="T118" s="30"/>
    </row>
    <row r="119" spans="17:20" ht="12.75">
      <c r="Q119" s="12">
        <f t="shared" si="13"/>
      </c>
      <c r="R119" s="157"/>
      <c r="S119" s="157"/>
      <c r="T119" s="157"/>
    </row>
    <row r="120" ht="12.75">
      <c r="Q120" s="12">
        <f t="shared" si="13"/>
      </c>
    </row>
    <row r="121" ht="12.75">
      <c r="Q121" s="12">
        <f t="shared" si="13"/>
      </c>
    </row>
    <row r="122" ht="12.75">
      <c r="Q122" s="12">
        <f t="shared" si="13"/>
      </c>
    </row>
    <row r="123" ht="12.75">
      <c r="Q123" s="12">
        <f t="shared" si="13"/>
      </c>
    </row>
    <row r="124" ht="12.75">
      <c r="Q124" s="12">
        <f t="shared" si="13"/>
      </c>
    </row>
    <row r="125" ht="12.75">
      <c r="Q125" s="12">
        <f t="shared" si="13"/>
      </c>
    </row>
    <row r="126" spans="1:29" s="157" customFormat="1" ht="12.75">
      <c r="A126" s="1"/>
      <c r="B126" s="2"/>
      <c r="C126" s="2"/>
      <c r="D126" s="3"/>
      <c r="E126" s="4"/>
      <c r="F126" s="5"/>
      <c r="G126" s="6"/>
      <c r="H126" s="7"/>
      <c r="I126" s="7"/>
      <c r="J126" s="3"/>
      <c r="K126" s="8"/>
      <c r="L126" s="9"/>
      <c r="M126" s="10"/>
      <c r="N126" s="10"/>
      <c r="O126" s="9"/>
      <c r="P126" s="11"/>
      <c r="Q126" s="12">
        <f t="shared" si="13"/>
      </c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ht="12.75">
      <c r="Q127" s="12">
        <f t="shared" si="13"/>
      </c>
    </row>
    <row r="128" ht="12.75">
      <c r="Q128" s="12">
        <f t="shared" si="13"/>
      </c>
    </row>
    <row r="129" ht="12.75">
      <c r="Q129" s="12">
        <f t="shared" si="13"/>
      </c>
    </row>
    <row r="130" ht="12.75">
      <c r="Q130" s="12">
        <f t="shared" si="13"/>
      </c>
    </row>
    <row r="131" ht="12.75">
      <c r="Q131" s="12">
        <f t="shared" si="13"/>
      </c>
    </row>
    <row r="132" ht="12.75">
      <c r="Q132" s="12">
        <f t="shared" si="13"/>
      </c>
    </row>
    <row r="133" ht="12.75">
      <c r="Q133" s="12">
        <f t="shared" si="13"/>
      </c>
    </row>
    <row r="134" ht="12.75">
      <c r="Q134" s="12">
        <f t="shared" si="13"/>
      </c>
    </row>
    <row r="135" ht="12.75">
      <c r="Q135" s="12">
        <f t="shared" si="13"/>
      </c>
    </row>
    <row r="136" spans="17:29" ht="12.75">
      <c r="Q136" s="12">
        <f t="shared" si="13"/>
      </c>
      <c r="AA136" s="157"/>
      <c r="AB136" s="157"/>
      <c r="AC136" s="157"/>
    </row>
    <row r="137" ht="12.75">
      <c r="Q137" s="12">
        <f t="shared" si="13"/>
      </c>
    </row>
    <row r="138" spans="17:26" ht="12.75">
      <c r="Q138" s="12">
        <f t="shared" si="13"/>
      </c>
      <c r="U138" s="157"/>
      <c r="V138" s="157"/>
      <c r="W138" s="157"/>
      <c r="X138" s="157"/>
      <c r="Y138" s="157"/>
      <c r="Z138" s="157"/>
    </row>
    <row r="139" ht="12.75">
      <c r="Q139" s="12">
        <f t="shared" si="13"/>
      </c>
    </row>
    <row r="140" spans="17:20" ht="12.75">
      <c r="Q140" s="12">
        <f t="shared" si="13"/>
      </c>
      <c r="R140" s="157"/>
      <c r="S140" s="157"/>
      <c r="T140" s="157"/>
    </row>
    <row r="144" ht="12.75">
      <c r="Q144" s="12">
        <f>COUNT(Q16:Q140)</f>
        <v>17</v>
      </c>
    </row>
  </sheetData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53" r:id="rId2"/>
  <headerFooter alignWithMargins="0">
    <oddFooter>&amp;RUpdated &amp;D</oddFooter>
  </headerFooter>
  <rowBreaks count="1" manualBreakCount="1"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79"/>
  <sheetViews>
    <sheetView zoomScale="75" zoomScaleNormal="75" workbookViewId="0" topLeftCell="A10">
      <selection activeCell="A39" sqref="A39"/>
    </sheetView>
  </sheetViews>
  <sheetFormatPr defaultColWidth="9.140625" defaultRowHeight="12.75"/>
  <cols>
    <col min="1" max="1" width="20.140625" style="0" customWidth="1"/>
    <col min="5" max="5" width="8.7109375" style="0" customWidth="1"/>
    <col min="6" max="6" width="10.140625" style="0" customWidth="1"/>
    <col min="8" max="8" width="10.140625" style="0" customWidth="1"/>
    <col min="9" max="9" width="10.28125" style="0" customWidth="1"/>
    <col min="10" max="10" width="8.28125" style="0" customWidth="1"/>
    <col min="11" max="11" width="10.28125" style="0" customWidth="1"/>
    <col min="12" max="12" width="8.28125" style="0" customWidth="1"/>
    <col min="13" max="13" width="15.28125" style="0" customWidth="1"/>
    <col min="14" max="14" width="18.421875" style="0" customWidth="1"/>
    <col min="15" max="15" width="12.28125" style="0" customWidth="1"/>
    <col min="16" max="16" width="9.7109375" style="0" customWidth="1"/>
    <col min="17" max="17" width="9.28125" style="0" customWidth="1"/>
    <col min="18" max="18" width="6.28125" style="0" customWidth="1"/>
    <col min="19" max="19" width="9.28125" style="0" customWidth="1"/>
    <col min="20" max="20" width="14.28125" style="0" customWidth="1"/>
    <col min="22" max="24" width="6.421875" style="0" customWidth="1"/>
    <col min="25" max="25" width="10.8515625" style="0" customWidth="1"/>
    <col min="26" max="26" width="10.28125" style="0" customWidth="1"/>
  </cols>
  <sheetData>
    <row r="3" spans="1:3" ht="12.75">
      <c r="A3" s="159"/>
      <c r="B3" s="160" t="s">
        <v>15</v>
      </c>
      <c r="C3" s="161"/>
    </row>
    <row r="4" spans="1:3" ht="12.75">
      <c r="A4" s="162" t="s">
        <v>72</v>
      </c>
      <c r="B4" s="163" t="s">
        <v>73</v>
      </c>
      <c r="C4" s="164" t="s">
        <v>74</v>
      </c>
    </row>
    <row r="5" spans="1:3" ht="12.75">
      <c r="A5" s="165" t="s">
        <v>75</v>
      </c>
      <c r="B5" s="166"/>
      <c r="C5" s="167"/>
    </row>
    <row r="6" spans="1:3" ht="12.75">
      <c r="A6" s="168" t="s">
        <v>76</v>
      </c>
      <c r="B6" s="169"/>
      <c r="C6" s="170"/>
    </row>
    <row r="7" spans="1:3" ht="12.75">
      <c r="A7" s="168" t="s">
        <v>77</v>
      </c>
      <c r="B7" s="169"/>
      <c r="C7" s="170"/>
    </row>
    <row r="8" spans="1:3" ht="12.75">
      <c r="A8" s="171" t="s">
        <v>78</v>
      </c>
      <c r="B8" s="172"/>
      <c r="C8" s="173"/>
    </row>
    <row r="9" spans="1:3" ht="12.75">
      <c r="A9" s="171" t="s">
        <v>79</v>
      </c>
      <c r="B9" s="172"/>
      <c r="C9" s="173"/>
    </row>
    <row r="10" spans="1:3" ht="12.75">
      <c r="A10" s="174" t="s">
        <v>80</v>
      </c>
      <c r="B10" s="175"/>
      <c r="C10" s="176"/>
    </row>
    <row r="13" spans="2:20" ht="12.75">
      <c r="B13" s="177" t="s">
        <v>30</v>
      </c>
      <c r="C13" s="178" t="s">
        <v>81</v>
      </c>
      <c r="D13" s="178" t="s">
        <v>28</v>
      </c>
      <c r="E13" s="178" t="s">
        <v>82</v>
      </c>
      <c r="F13" s="178" t="s">
        <v>83</v>
      </c>
      <c r="G13" s="178" t="s">
        <v>84</v>
      </c>
      <c r="H13" s="178" t="s">
        <v>85</v>
      </c>
      <c r="I13" s="178" t="s">
        <v>86</v>
      </c>
      <c r="J13" s="178" t="s">
        <v>87</v>
      </c>
      <c r="K13" s="178" t="s">
        <v>88</v>
      </c>
      <c r="L13" s="178" t="s">
        <v>89</v>
      </c>
      <c r="M13" s="178" t="s">
        <v>90</v>
      </c>
      <c r="N13" s="178" t="s">
        <v>91</v>
      </c>
      <c r="O13" s="178" t="s">
        <v>92</v>
      </c>
      <c r="P13" s="178" t="s">
        <v>93</v>
      </c>
      <c r="Q13" s="179" t="s">
        <v>94</v>
      </c>
      <c r="R13" s="180" t="s">
        <v>95</v>
      </c>
      <c r="S13" s="180" t="s">
        <v>96</v>
      </c>
      <c r="T13" s="181" t="s">
        <v>97</v>
      </c>
    </row>
    <row r="15" spans="1:20" s="185" customFormat="1" ht="12.75">
      <c r="A15" s="182" t="s">
        <v>98</v>
      </c>
      <c r="B15" s="183">
        <f>IF(B17,SUM(B17/B26),"")</f>
        <v>0.00994542146757074</v>
      </c>
      <c r="C15" s="183">
        <f>IF(C17,SUM(C17/B26),"")</f>
        <v>0.00047503537504064834</v>
      </c>
      <c r="D15" s="183">
        <f>IF(D17,SUM(D17/B26),"")</f>
        <v>0.007196280574245706</v>
      </c>
      <c r="E15" s="183">
        <f>IF(E17,SUM(E17/B26),"")</f>
        <v>0.002799676571678566</v>
      </c>
      <c r="F15" s="183">
        <f>IF(F17,SUM(F17/B26),"")</f>
      </c>
      <c r="G15" s="183">
        <f>IF(G17,SUM(G17/B26),0)</f>
        <v>0.0019203557710804208</v>
      </c>
      <c r="H15" s="183">
        <f>IF(H17,SUM(H17/B26),"")</f>
        <v>0.0006064281382303488</v>
      </c>
      <c r="I15" s="183">
        <f>IF(I17,SUM(I17/B26),"")</f>
        <v>0.0006064281382303488</v>
      </c>
      <c r="J15" s="183">
        <f>IF(J17,SUM(J17/B26),"")</f>
      </c>
      <c r="K15" s="183">
        <f>IF(K17,SUM(K17/B26),"")</f>
      </c>
      <c r="L15" s="183">
        <f>IF(L17,SUM(L17/B26),"")</f>
      </c>
      <c r="M15" s="183">
        <f>IF(M17,SUM(M17/B26),"")</f>
        <v>0.0033050333535195407</v>
      </c>
      <c r="N15" s="183">
        <f>IF(N17,SUM(N17/B26),"")</f>
      </c>
      <c r="O15" s="183">
        <f>IF(O17,SUM(O17/B26),"")</f>
        <v>0.0017586416008786015</v>
      </c>
      <c r="P15" s="183">
        <f>IF(P17,SUM(P17/B26),"")</f>
      </c>
      <c r="Q15" s="183">
        <f>IF(Q17,SUM(Q17/B26),"")</f>
      </c>
      <c r="R15" s="183">
        <f>IF(R17,SUM(R17/B26),"")</f>
      </c>
      <c r="S15" s="183">
        <f>IF(S17,SUM(S17/B26),"")</f>
        <v>0.026480695370733255</v>
      </c>
      <c r="T15" s="184">
        <f>IF(T17,SUM(T17/M13),"")</f>
      </c>
    </row>
    <row r="16" spans="1:20" ht="12.75">
      <c r="A16" s="182" t="s">
        <v>99</v>
      </c>
      <c r="B16" s="186">
        <f>'[1]reliabilitySummary'!$B$7</f>
        <v>0.0054</v>
      </c>
      <c r="C16" s="186">
        <f>'[1]reliabilitySummary'!$B$8</f>
        <v>0.0012000000000000001</v>
      </c>
      <c r="D16" s="186">
        <f>'[1]reliabilitySummary'!$B$9</f>
        <v>0.0054</v>
      </c>
      <c r="E16" s="186">
        <f>'[1]reliabilitySummary'!$B$10</f>
        <v>0.003</v>
      </c>
      <c r="F16" s="186">
        <f>'[1]reliabilitySummary'!$B$13</f>
        <v>0.0006000000000000001</v>
      </c>
      <c r="G16" s="186">
        <f>'[1]reliabilitySummary'!$B$14</f>
        <v>0.0006000000000000001</v>
      </c>
      <c r="H16" s="186">
        <f>'[1]reliabilitySummary'!$B$15</f>
        <v>0.0006000000000000001</v>
      </c>
      <c r="I16" s="186">
        <f>'[1]reliabilitySummary'!$B$16</f>
        <v>0.0036000000000000003</v>
      </c>
      <c r="J16" s="186">
        <f>'[1]reliabilitySummary'!$B$18</f>
        <v>0.0012000000000000001</v>
      </c>
      <c r="K16" s="186">
        <f>'[1]reliabilitySummary'!$B$19</f>
        <v>0</v>
      </c>
      <c r="L16" s="186">
        <f>'[1]reliabilitySummary'!$B$20</f>
        <v>0.0006000000000000001</v>
      </c>
      <c r="M16" s="186">
        <f>'[1]reliabilitySummary'!$B$24</f>
        <v>0.0006000000000000001</v>
      </c>
      <c r="N16" s="186">
        <f>'[1]reliabilitySummary'!$B$25</f>
        <v>0.0018000000000000002</v>
      </c>
      <c r="O16" s="186">
        <f>'[1]reliabilitySummary'!$B$26</f>
        <v>0.0006000000000000001</v>
      </c>
      <c r="P16" s="186">
        <f>'[1]reliabilitySummary'!$B$27</f>
        <v>0.0018000000000000002</v>
      </c>
      <c r="Q16" s="186">
        <f>'[1]reliabilitySummary'!$B$11</f>
        <v>0.0012000000000000001</v>
      </c>
      <c r="R16" s="186">
        <f>'[1]reliabilitySummary'!$B$28</f>
        <v>0.0006000000000000001</v>
      </c>
      <c r="S16" s="186">
        <v>0.03</v>
      </c>
      <c r="T16" s="187"/>
    </row>
    <row r="17" spans="1:20" s="185" customFormat="1" ht="12.75">
      <c r="A17" s="182" t="s">
        <v>100</v>
      </c>
      <c r="B17" s="184">
        <f>SUM(B18:B19)</f>
        <v>16.400000000023283</v>
      </c>
      <c r="C17" s="184">
        <f>E49</f>
        <v>0.7833333334419876</v>
      </c>
      <c r="D17" s="184">
        <f>SUM(D18:D19)</f>
        <v>11.866666666930541</v>
      </c>
      <c r="E17" s="184">
        <f>D49</f>
        <v>4.616666666697711</v>
      </c>
      <c r="F17" s="184"/>
      <c r="G17" s="184">
        <f>L49</f>
        <v>3.1666666665114462</v>
      </c>
      <c r="H17" s="184">
        <f>F49</f>
        <v>0.9999999999417923</v>
      </c>
      <c r="I17" s="184">
        <f>I49</f>
        <v>0.9999999999417923</v>
      </c>
      <c r="J17" s="184"/>
      <c r="K17" s="184"/>
      <c r="L17" s="184"/>
      <c r="M17" s="184">
        <f>SUM(G49)</f>
        <v>5.449999999953434</v>
      </c>
      <c r="N17" s="184"/>
      <c r="O17" s="184">
        <f>H49</f>
        <v>2.89999999984866</v>
      </c>
      <c r="P17" s="188"/>
      <c r="Q17" s="188"/>
      <c r="R17" s="188"/>
      <c r="S17" s="188">
        <f>'Main Data'!J54</f>
        <v>43.66666666633682</v>
      </c>
      <c r="T17" s="189"/>
    </row>
    <row r="18" spans="1:20" ht="12.75">
      <c r="A18" s="182"/>
      <c r="B18" s="190">
        <f>K49</f>
        <v>14.966666666558012</v>
      </c>
      <c r="C18" s="186"/>
      <c r="D18" s="190">
        <f>J49</f>
        <v>9.783333333441988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7"/>
    </row>
    <row r="19" spans="2:4" ht="12.75">
      <c r="B19" s="191">
        <f>K43</f>
        <v>1.4333333334652707</v>
      </c>
      <c r="D19" s="191">
        <f>J43</f>
        <v>2.0833333334885538</v>
      </c>
    </row>
    <row r="20" spans="1:19" ht="12.75">
      <c r="A20" s="192" t="s">
        <v>101</v>
      </c>
      <c r="B20" s="191">
        <f>K50</f>
        <v>2</v>
      </c>
      <c r="C20" s="191">
        <f>E50</f>
        <v>1</v>
      </c>
      <c r="D20" s="191">
        <f>J50</f>
        <v>5</v>
      </c>
      <c r="E20" s="191">
        <f>D50</f>
        <v>3</v>
      </c>
      <c r="G20" s="191">
        <f>L50</f>
        <v>2</v>
      </c>
      <c r="H20" s="191">
        <f>F50</f>
        <v>1</v>
      </c>
      <c r="I20" s="191">
        <f>I50</f>
        <v>1</v>
      </c>
      <c r="M20" s="191">
        <f>G50</f>
        <v>1</v>
      </c>
      <c r="O20" s="191">
        <f>H50</f>
        <v>2</v>
      </c>
      <c r="S20" s="188">
        <f>SUM(B20:R20)</f>
        <v>18</v>
      </c>
    </row>
    <row r="21" spans="2:19" ht="12.75">
      <c r="B21" s="177" t="s">
        <v>30</v>
      </c>
      <c r="C21" s="178" t="s">
        <v>81</v>
      </c>
      <c r="D21" s="178" t="s">
        <v>28</v>
      </c>
      <c r="E21" s="178" t="s">
        <v>82</v>
      </c>
      <c r="F21" s="178" t="s">
        <v>83</v>
      </c>
      <c r="G21" s="178" t="s">
        <v>84</v>
      </c>
      <c r="H21" s="178" t="s">
        <v>85</v>
      </c>
      <c r="I21" s="178" t="s">
        <v>45</v>
      </c>
      <c r="J21" s="178" t="s">
        <v>87</v>
      </c>
      <c r="K21" s="178" t="s">
        <v>88</v>
      </c>
      <c r="L21" s="178" t="s">
        <v>89</v>
      </c>
      <c r="M21" s="178" t="s">
        <v>90</v>
      </c>
      <c r="N21" s="178" t="s">
        <v>91</v>
      </c>
      <c r="O21" s="178" t="s">
        <v>92</v>
      </c>
      <c r="P21" s="178" t="s">
        <v>93</v>
      </c>
      <c r="Q21" s="179" t="s">
        <v>94</v>
      </c>
      <c r="R21" s="180" t="s">
        <v>95</v>
      </c>
      <c r="S21" s="188"/>
    </row>
    <row r="22" spans="1:19" ht="12.75">
      <c r="A22" s="182" t="s">
        <v>98</v>
      </c>
      <c r="B22" s="193">
        <f aca="true" t="shared" si="0" ref="B22:H22">B20/($B25/24)</f>
        <v>0.029900332225909106</v>
      </c>
      <c r="C22" s="193">
        <f t="shared" si="0"/>
        <v>0.014950166112954553</v>
      </c>
      <c r="D22" s="193">
        <f t="shared" si="0"/>
        <v>0.07475083056477276</v>
      </c>
      <c r="E22" s="193">
        <f t="shared" si="0"/>
        <v>0.04485049833886366</v>
      </c>
      <c r="F22" s="193">
        <f t="shared" si="0"/>
        <v>0</v>
      </c>
      <c r="G22" s="194">
        <f t="shared" si="0"/>
        <v>0.029900332225909106</v>
      </c>
      <c r="H22" s="193">
        <f t="shared" si="0"/>
        <v>0.014950166112954553</v>
      </c>
      <c r="I22" s="193"/>
      <c r="J22" s="195">
        <f>J20/($B25/24)</f>
        <v>0</v>
      </c>
      <c r="K22" s="195">
        <f>K20/($B25/24)</f>
        <v>0</v>
      </c>
      <c r="L22" s="193">
        <f>L20/($B25/24)</f>
        <v>0</v>
      </c>
      <c r="M22" s="195"/>
      <c r="N22" s="193">
        <f>N20/($B25/24)</f>
        <v>0</v>
      </c>
      <c r="O22" s="193">
        <f>O20/($B25/24)</f>
        <v>0.029900332225909106</v>
      </c>
      <c r="P22" s="196"/>
      <c r="Q22" s="193">
        <f>Q20/($B25/24)</f>
        <v>0</v>
      </c>
      <c r="R22" s="193">
        <f>R20/($B25/24)</f>
        <v>0</v>
      </c>
      <c r="S22" s="193">
        <f>S20/($B25/24)</f>
        <v>0.26910299003318194</v>
      </c>
    </row>
    <row r="23" spans="1:20" ht="12.75">
      <c r="A23" s="197" t="s">
        <v>99</v>
      </c>
      <c r="B23" s="198">
        <f>'[1]reliabilitySummary'!$F$7</f>
        <v>0.12</v>
      </c>
      <c r="C23" s="198">
        <f>'[1]reliabilitySummary'!$F$8</f>
        <v>0.03</v>
      </c>
      <c r="D23" s="198">
        <f>'[1]reliabilitySummary'!$F$9</f>
        <v>0.12</v>
      </c>
      <c r="E23" s="198">
        <v>0.05</v>
      </c>
      <c r="F23" s="198">
        <v>0.01</v>
      </c>
      <c r="G23" s="198">
        <v>0.01</v>
      </c>
      <c r="H23" s="198">
        <v>0.02</v>
      </c>
      <c r="I23" s="198">
        <v>0.06</v>
      </c>
      <c r="J23" s="198">
        <v>0.02</v>
      </c>
      <c r="K23" s="199">
        <v>0</v>
      </c>
      <c r="L23" s="199">
        <v>0.01</v>
      </c>
      <c r="M23" s="199">
        <v>0.01</v>
      </c>
      <c r="N23" s="199">
        <v>0.01</v>
      </c>
      <c r="O23" s="199">
        <v>0.01</v>
      </c>
      <c r="P23" s="199">
        <v>0.02</v>
      </c>
      <c r="Q23" s="199">
        <v>0.01</v>
      </c>
      <c r="R23" s="199">
        <v>0.02</v>
      </c>
      <c r="S23" s="199">
        <f>SUM(B23:R23)</f>
        <v>0.5300000000000001</v>
      </c>
      <c r="T23" s="200"/>
    </row>
    <row r="25" spans="1:2" ht="12.75">
      <c r="A25" s="135" t="s">
        <v>64</v>
      </c>
      <c r="B25" s="185">
        <f>'Main Data'!D56</f>
        <v>1605.3333333335759</v>
      </c>
    </row>
    <row r="26" spans="1:2" ht="12.75">
      <c r="A26" s="201" t="s">
        <v>68</v>
      </c>
      <c r="B26" s="199">
        <f>'Main Data'!D58</f>
        <v>1648.9999999999127</v>
      </c>
    </row>
    <row r="30" ht="12.75">
      <c r="A30" s="202"/>
    </row>
    <row r="36" ht="12.75">
      <c r="A36" s="203" t="s">
        <v>102</v>
      </c>
    </row>
    <row r="38" spans="1:13" ht="12.75">
      <c r="A38" s="204"/>
      <c r="B38" s="205"/>
      <c r="C38" s="206" t="s">
        <v>13</v>
      </c>
      <c r="D38" s="205"/>
      <c r="E38" s="205"/>
      <c r="F38" s="205"/>
      <c r="G38" s="205"/>
      <c r="H38" s="205"/>
      <c r="I38" s="205"/>
      <c r="J38" s="205"/>
      <c r="K38" s="205"/>
      <c r="L38" s="205"/>
      <c r="M38" s="207"/>
    </row>
    <row r="39" spans="1:13" ht="12.75">
      <c r="A39" s="208" t="s">
        <v>16</v>
      </c>
      <c r="B39" s="209" t="s">
        <v>72</v>
      </c>
      <c r="C39" s="210" t="s">
        <v>73</v>
      </c>
      <c r="D39" s="211" t="s">
        <v>41</v>
      </c>
      <c r="E39" s="211" t="s">
        <v>39</v>
      </c>
      <c r="F39" s="211" t="s">
        <v>35</v>
      </c>
      <c r="G39" s="211" t="s">
        <v>26</v>
      </c>
      <c r="H39" s="211" t="s">
        <v>25</v>
      </c>
      <c r="I39" s="211" t="s">
        <v>45</v>
      </c>
      <c r="J39" s="211" t="s">
        <v>28</v>
      </c>
      <c r="K39" s="211" t="s">
        <v>30</v>
      </c>
      <c r="L39" s="211" t="s">
        <v>37</v>
      </c>
      <c r="M39" s="212" t="s">
        <v>74</v>
      </c>
    </row>
    <row r="40" spans="1:13" ht="12.75" hidden="1">
      <c r="A40" s="213" t="s">
        <v>73</v>
      </c>
      <c r="B40" s="214" t="s">
        <v>103</v>
      </c>
      <c r="C40" s="215">
        <v>94.3666666665813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7">
        <v>94.3666666665813</v>
      </c>
    </row>
    <row r="41" spans="1:13" ht="12.75" hidden="1">
      <c r="A41" s="218"/>
      <c r="B41" s="219" t="s">
        <v>77</v>
      </c>
      <c r="C41" s="220">
        <v>36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2">
        <v>36</v>
      </c>
    </row>
    <row r="42" spans="1:13" ht="12.75" hidden="1">
      <c r="A42" s="223"/>
      <c r="B42" s="224" t="s">
        <v>75</v>
      </c>
      <c r="C42" s="225">
        <v>2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7">
        <v>2</v>
      </c>
    </row>
    <row r="43" spans="1:13" ht="12.75">
      <c r="A43" s="213" t="s">
        <v>51</v>
      </c>
      <c r="B43" s="214" t="s">
        <v>103</v>
      </c>
      <c r="C43" s="228"/>
      <c r="D43" s="216"/>
      <c r="E43" s="216"/>
      <c r="F43" s="216"/>
      <c r="G43" s="216"/>
      <c r="H43" s="216"/>
      <c r="I43" s="216"/>
      <c r="J43" s="229">
        <v>2.0833333334885538</v>
      </c>
      <c r="K43" s="229">
        <v>1.4333333334652707</v>
      </c>
      <c r="L43" s="216"/>
      <c r="M43" s="217">
        <v>3.5166666669538245</v>
      </c>
    </row>
    <row r="44" spans="1:13" ht="12.75">
      <c r="A44" s="218"/>
      <c r="B44" s="219" t="s">
        <v>77</v>
      </c>
      <c r="C44" s="220"/>
      <c r="D44" s="221"/>
      <c r="E44" s="221"/>
      <c r="F44" s="221"/>
      <c r="G44" s="221"/>
      <c r="H44" s="221"/>
      <c r="I44" s="221"/>
      <c r="J44" s="221"/>
      <c r="K44" s="221"/>
      <c r="L44" s="221"/>
      <c r="M44" s="222"/>
    </row>
    <row r="45" spans="1:13" ht="12.75">
      <c r="A45" s="223"/>
      <c r="B45" s="224" t="s">
        <v>75</v>
      </c>
      <c r="C45" s="225"/>
      <c r="D45" s="226"/>
      <c r="E45" s="226"/>
      <c r="F45" s="226"/>
      <c r="G45" s="226"/>
      <c r="H45" s="226"/>
      <c r="I45" s="226"/>
      <c r="J45" s="226">
        <v>1</v>
      </c>
      <c r="K45" s="226">
        <v>1</v>
      </c>
      <c r="L45" s="226"/>
      <c r="M45" s="227">
        <v>2</v>
      </c>
    </row>
    <row r="46" spans="1:13" ht="12.75">
      <c r="A46" s="213" t="s">
        <v>23</v>
      </c>
      <c r="B46" s="214" t="s">
        <v>103</v>
      </c>
      <c r="C46" s="215">
        <v>0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7">
        <v>0</v>
      </c>
    </row>
    <row r="47" spans="1:13" ht="12.75">
      <c r="A47" s="218"/>
      <c r="B47" s="219" t="s">
        <v>77</v>
      </c>
      <c r="C47" s="220"/>
      <c r="D47" s="221"/>
      <c r="E47" s="221"/>
      <c r="F47" s="221"/>
      <c r="G47" s="221"/>
      <c r="H47" s="221"/>
      <c r="I47" s="221"/>
      <c r="J47" s="221"/>
      <c r="K47" s="221"/>
      <c r="L47" s="221"/>
      <c r="M47" s="222"/>
    </row>
    <row r="48" spans="1:13" ht="12.75">
      <c r="A48" s="223"/>
      <c r="B48" s="224" t="s">
        <v>75</v>
      </c>
      <c r="C48" s="225"/>
      <c r="D48" s="226"/>
      <c r="E48" s="226"/>
      <c r="F48" s="226"/>
      <c r="G48" s="226"/>
      <c r="H48" s="226"/>
      <c r="I48" s="226"/>
      <c r="J48" s="226"/>
      <c r="K48" s="226"/>
      <c r="L48" s="226"/>
      <c r="M48" s="227"/>
    </row>
    <row r="49" spans="1:13" ht="12.75">
      <c r="A49" s="213" t="s">
        <v>18</v>
      </c>
      <c r="B49" s="214" t="s">
        <v>103</v>
      </c>
      <c r="C49" s="228"/>
      <c r="D49" s="229">
        <v>4.616666666697711</v>
      </c>
      <c r="E49" s="229">
        <v>0.7833333334419876</v>
      </c>
      <c r="F49" s="229">
        <v>0.9999999999417923</v>
      </c>
      <c r="G49" s="229">
        <v>5.449999999953434</v>
      </c>
      <c r="H49" s="229">
        <v>2.89999999984866</v>
      </c>
      <c r="I49" s="229">
        <v>0.9999999999417923</v>
      </c>
      <c r="J49" s="229">
        <v>9.783333333441988</v>
      </c>
      <c r="K49" s="229">
        <v>14.966666666558012</v>
      </c>
      <c r="L49" s="229">
        <v>3.1666666665114462</v>
      </c>
      <c r="M49" s="217">
        <v>43.66666666633682</v>
      </c>
    </row>
    <row r="50" spans="1:13" ht="12.75">
      <c r="A50" s="218"/>
      <c r="B50" s="219" t="s">
        <v>77</v>
      </c>
      <c r="C50" s="220"/>
      <c r="D50" s="221">
        <v>3</v>
      </c>
      <c r="E50" s="221">
        <v>1</v>
      </c>
      <c r="F50" s="221">
        <v>1</v>
      </c>
      <c r="G50" s="221">
        <v>1</v>
      </c>
      <c r="H50" s="221">
        <v>2</v>
      </c>
      <c r="I50" s="221">
        <v>1</v>
      </c>
      <c r="J50" s="221">
        <v>5</v>
      </c>
      <c r="K50" s="221">
        <v>2</v>
      </c>
      <c r="L50" s="221">
        <v>2</v>
      </c>
      <c r="M50" s="222">
        <v>18</v>
      </c>
    </row>
    <row r="51" spans="1:13" ht="12.75">
      <c r="A51" s="223"/>
      <c r="B51" s="224" t="s">
        <v>75</v>
      </c>
      <c r="C51" s="225"/>
      <c r="D51" s="226"/>
      <c r="E51" s="226"/>
      <c r="F51" s="226"/>
      <c r="G51" s="226"/>
      <c r="H51" s="226"/>
      <c r="I51" s="226"/>
      <c r="J51" s="226"/>
      <c r="K51" s="226"/>
      <c r="L51" s="226"/>
      <c r="M51" s="227"/>
    </row>
    <row r="52" spans="1:13" ht="12.75">
      <c r="A52" s="230" t="s">
        <v>104</v>
      </c>
      <c r="B52" s="231"/>
      <c r="C52" s="232">
        <v>94.3666666665813</v>
      </c>
      <c r="D52" s="233">
        <v>4.616666666697711</v>
      </c>
      <c r="E52" s="233">
        <v>0.7833333334419876</v>
      </c>
      <c r="F52" s="233">
        <v>0.9999999999417923</v>
      </c>
      <c r="G52" s="233">
        <v>5.449999999953434</v>
      </c>
      <c r="H52" s="233">
        <v>2.89999999984866</v>
      </c>
      <c r="I52" s="233">
        <v>0.9999999999417923</v>
      </c>
      <c r="J52" s="233">
        <v>11.866666666930541</v>
      </c>
      <c r="K52" s="233">
        <v>16.400000000023283</v>
      </c>
      <c r="L52" s="233">
        <v>3.1666666665114462</v>
      </c>
      <c r="M52" s="234">
        <v>141.54999999987194</v>
      </c>
    </row>
    <row r="53" spans="1:13" ht="12.75">
      <c r="A53" s="230" t="s">
        <v>80</v>
      </c>
      <c r="B53" s="231"/>
      <c r="C53" s="235">
        <v>36</v>
      </c>
      <c r="D53" s="236">
        <v>3</v>
      </c>
      <c r="E53" s="236">
        <v>1</v>
      </c>
      <c r="F53" s="236">
        <v>1</v>
      </c>
      <c r="G53" s="236">
        <v>1</v>
      </c>
      <c r="H53" s="236">
        <v>2</v>
      </c>
      <c r="I53" s="236">
        <v>1</v>
      </c>
      <c r="J53" s="236">
        <v>5</v>
      </c>
      <c r="K53" s="236">
        <v>2</v>
      </c>
      <c r="L53" s="236">
        <v>2</v>
      </c>
      <c r="M53" s="237">
        <v>54</v>
      </c>
    </row>
    <row r="54" spans="1:13" ht="12.75">
      <c r="A54" s="238" t="s">
        <v>78</v>
      </c>
      <c r="B54" s="239"/>
      <c r="C54" s="240">
        <v>2</v>
      </c>
      <c r="D54" s="241"/>
      <c r="E54" s="241"/>
      <c r="F54" s="241"/>
      <c r="G54" s="241"/>
      <c r="H54" s="241"/>
      <c r="I54" s="241"/>
      <c r="J54" s="241">
        <v>1</v>
      </c>
      <c r="K54" s="241">
        <v>1</v>
      </c>
      <c r="L54" s="241"/>
      <c r="M54" s="242">
        <v>4</v>
      </c>
    </row>
    <row r="66" spans="1:13" ht="12.75">
      <c r="A66" s="159"/>
      <c r="B66" s="243"/>
      <c r="C66" s="160" t="s">
        <v>13</v>
      </c>
      <c r="D66" s="243"/>
      <c r="E66" s="243"/>
      <c r="F66" s="243"/>
      <c r="G66" s="243"/>
      <c r="H66" s="243"/>
      <c r="I66" s="243"/>
      <c r="J66" s="243"/>
      <c r="K66" s="243"/>
      <c r="L66" s="243"/>
      <c r="M66" s="161"/>
    </row>
    <row r="67" spans="1:13" ht="12.75">
      <c r="A67" s="162" t="s">
        <v>16</v>
      </c>
      <c r="B67" s="244" t="s">
        <v>72</v>
      </c>
      <c r="C67" s="163" t="s">
        <v>73</v>
      </c>
      <c r="D67" s="245" t="s">
        <v>41</v>
      </c>
      <c r="E67" s="245" t="s">
        <v>39</v>
      </c>
      <c r="F67" s="245" t="s">
        <v>35</v>
      </c>
      <c r="G67" s="245" t="s">
        <v>26</v>
      </c>
      <c r="H67" s="245" t="s">
        <v>25</v>
      </c>
      <c r="I67" s="245" t="s">
        <v>45</v>
      </c>
      <c r="J67" s="245" t="s">
        <v>28</v>
      </c>
      <c r="K67" s="245" t="s">
        <v>30</v>
      </c>
      <c r="L67" s="245" t="s">
        <v>37</v>
      </c>
      <c r="M67" s="164" t="s">
        <v>74</v>
      </c>
    </row>
    <row r="68" spans="1:13" ht="12.75">
      <c r="A68" s="165" t="s">
        <v>73</v>
      </c>
      <c r="B68" s="246" t="s">
        <v>103</v>
      </c>
      <c r="C68" s="247">
        <v>87.33333333267365</v>
      </c>
      <c r="D68" s="248"/>
      <c r="E68" s="248"/>
      <c r="F68" s="248"/>
      <c r="G68" s="248"/>
      <c r="H68" s="248"/>
      <c r="I68" s="248"/>
      <c r="J68" s="248"/>
      <c r="K68" s="248"/>
      <c r="L68" s="248"/>
      <c r="M68" s="249">
        <v>87.33333333267365</v>
      </c>
    </row>
    <row r="69" spans="1:13" ht="12.75">
      <c r="A69" s="250"/>
      <c r="B69" s="251" t="s">
        <v>77</v>
      </c>
      <c r="C69" s="169">
        <v>36</v>
      </c>
      <c r="D69" s="252"/>
      <c r="E69" s="252"/>
      <c r="F69" s="252"/>
      <c r="G69" s="252"/>
      <c r="H69" s="252"/>
      <c r="I69" s="252"/>
      <c r="J69" s="252"/>
      <c r="K69" s="252"/>
      <c r="L69" s="252"/>
      <c r="M69" s="170">
        <v>36</v>
      </c>
    </row>
    <row r="70" spans="1:13" ht="12.75">
      <c r="A70" s="253"/>
      <c r="B70" s="254" t="s">
        <v>75</v>
      </c>
      <c r="C70" s="255">
        <v>0</v>
      </c>
      <c r="D70" s="256"/>
      <c r="E70" s="256"/>
      <c r="F70" s="256"/>
      <c r="G70" s="256"/>
      <c r="H70" s="256"/>
      <c r="I70" s="256"/>
      <c r="J70" s="256"/>
      <c r="K70" s="256"/>
      <c r="L70" s="256"/>
      <c r="M70" s="257">
        <v>0</v>
      </c>
    </row>
    <row r="71" spans="1:13" ht="12.75">
      <c r="A71" s="165" t="s">
        <v>23</v>
      </c>
      <c r="B71" s="246" t="s">
        <v>103</v>
      </c>
      <c r="C71" s="247">
        <v>0</v>
      </c>
      <c r="D71" s="248"/>
      <c r="E71" s="248"/>
      <c r="F71" s="248"/>
      <c r="G71" s="248"/>
      <c r="H71" s="248"/>
      <c r="I71" s="248"/>
      <c r="J71" s="248"/>
      <c r="K71" s="248"/>
      <c r="L71" s="248"/>
      <c r="M71" s="249">
        <v>0</v>
      </c>
    </row>
    <row r="72" spans="1:13" ht="12.75">
      <c r="A72" s="250"/>
      <c r="B72" s="251" t="s">
        <v>77</v>
      </c>
      <c r="C72" s="169"/>
      <c r="D72" s="252"/>
      <c r="E72" s="252"/>
      <c r="F72" s="252"/>
      <c r="G72" s="252"/>
      <c r="H72" s="252"/>
      <c r="I72" s="252"/>
      <c r="J72" s="252"/>
      <c r="K72" s="252"/>
      <c r="L72" s="252"/>
      <c r="M72" s="170"/>
    </row>
    <row r="73" spans="1:13" ht="12.75">
      <c r="A73" s="253"/>
      <c r="B73" s="254" t="s">
        <v>75</v>
      </c>
      <c r="C73" s="255"/>
      <c r="D73" s="256"/>
      <c r="E73" s="256"/>
      <c r="F73" s="256"/>
      <c r="G73" s="256"/>
      <c r="H73" s="256"/>
      <c r="I73" s="256"/>
      <c r="J73" s="256"/>
      <c r="K73" s="256"/>
      <c r="L73" s="256"/>
      <c r="M73" s="257"/>
    </row>
    <row r="74" spans="1:13" ht="12.75">
      <c r="A74" s="165" t="s">
        <v>18</v>
      </c>
      <c r="B74" s="246" t="s">
        <v>103</v>
      </c>
      <c r="C74" s="166"/>
      <c r="D74" s="258">
        <v>4.616666666697711</v>
      </c>
      <c r="E74" s="258">
        <v>0.7833333334419876</v>
      </c>
      <c r="F74" s="258">
        <v>0.9999999999417923</v>
      </c>
      <c r="G74" s="258">
        <v>5.449999999953434</v>
      </c>
      <c r="H74" s="258">
        <v>2.89999999984866</v>
      </c>
      <c r="I74" s="258">
        <v>0.9999999999417923</v>
      </c>
      <c r="J74" s="258">
        <v>9.783333333441988</v>
      </c>
      <c r="K74" s="258">
        <v>14.966666666558012</v>
      </c>
      <c r="L74" s="258">
        <v>3.1666666665114462</v>
      </c>
      <c r="M74" s="249">
        <v>43.66666666633682</v>
      </c>
    </row>
    <row r="75" spans="1:13" ht="12.75">
      <c r="A75" s="250"/>
      <c r="B75" s="251" t="s">
        <v>77</v>
      </c>
      <c r="C75" s="169"/>
      <c r="D75" s="252">
        <v>3</v>
      </c>
      <c r="E75" s="252">
        <v>1</v>
      </c>
      <c r="F75" s="252">
        <v>1</v>
      </c>
      <c r="G75" s="252">
        <v>1</v>
      </c>
      <c r="H75" s="252">
        <v>2</v>
      </c>
      <c r="I75" s="252">
        <v>1</v>
      </c>
      <c r="J75" s="252">
        <v>5</v>
      </c>
      <c r="K75" s="252">
        <v>2</v>
      </c>
      <c r="L75" s="252">
        <v>2</v>
      </c>
      <c r="M75" s="170">
        <v>18</v>
      </c>
    </row>
    <row r="76" spans="1:13" ht="12.75">
      <c r="A76" s="253"/>
      <c r="B76" s="254" t="s">
        <v>75</v>
      </c>
      <c r="C76" s="255"/>
      <c r="D76" s="256"/>
      <c r="E76" s="256"/>
      <c r="F76" s="256"/>
      <c r="G76" s="256"/>
      <c r="H76" s="256"/>
      <c r="I76" s="256"/>
      <c r="J76" s="256"/>
      <c r="K76" s="256"/>
      <c r="L76" s="256"/>
      <c r="M76" s="257"/>
    </row>
    <row r="77" spans="1:13" ht="12.75">
      <c r="A77" s="259" t="s">
        <v>104</v>
      </c>
      <c r="B77" s="260"/>
      <c r="C77" s="261">
        <v>87.33333333267365</v>
      </c>
      <c r="D77" s="262">
        <v>4.616666666697711</v>
      </c>
      <c r="E77" s="262">
        <v>0.7833333334419876</v>
      </c>
      <c r="F77" s="262">
        <v>0.9999999999417923</v>
      </c>
      <c r="G77" s="262">
        <v>5.449999999953434</v>
      </c>
      <c r="H77" s="262">
        <v>2.89999999984866</v>
      </c>
      <c r="I77" s="262">
        <v>0.9999999999417923</v>
      </c>
      <c r="J77" s="262">
        <v>9.783333333441988</v>
      </c>
      <c r="K77" s="262">
        <v>14.966666666558012</v>
      </c>
      <c r="L77" s="262">
        <v>3.1666666665114462</v>
      </c>
      <c r="M77" s="263">
        <v>130.99999999901047</v>
      </c>
    </row>
    <row r="78" spans="1:13" ht="12.75">
      <c r="A78" s="259" t="s">
        <v>80</v>
      </c>
      <c r="B78" s="260"/>
      <c r="C78" s="172">
        <v>36</v>
      </c>
      <c r="D78" s="264">
        <v>3</v>
      </c>
      <c r="E78" s="264">
        <v>1</v>
      </c>
      <c r="F78" s="264">
        <v>1</v>
      </c>
      <c r="G78" s="264">
        <v>1</v>
      </c>
      <c r="H78" s="264">
        <v>2</v>
      </c>
      <c r="I78" s="264">
        <v>1</v>
      </c>
      <c r="J78" s="264">
        <v>5</v>
      </c>
      <c r="K78" s="264">
        <v>2</v>
      </c>
      <c r="L78" s="264">
        <v>2</v>
      </c>
      <c r="M78" s="173">
        <v>54</v>
      </c>
    </row>
    <row r="79" spans="1:13" ht="12.75">
      <c r="A79" s="265" t="s">
        <v>78</v>
      </c>
      <c r="B79" s="266"/>
      <c r="C79" s="175">
        <v>0</v>
      </c>
      <c r="D79" s="267"/>
      <c r="E79" s="267"/>
      <c r="F79" s="267"/>
      <c r="G79" s="267"/>
      <c r="H79" s="267"/>
      <c r="I79" s="267"/>
      <c r="J79" s="267"/>
      <c r="K79" s="267"/>
      <c r="L79" s="267"/>
      <c r="M79" s="176"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C80" sqref="AC80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2009-01-19T16:06:07Z</cp:lastPrinted>
  <dcterms:created xsi:type="dcterms:W3CDTF">1998-01-15T00:06:45Z</dcterms:created>
  <dcterms:modified xsi:type="dcterms:W3CDTF">2009-01-19T16:15:39Z</dcterms:modified>
  <cp:category/>
  <cp:version/>
  <cp:contentType/>
  <cp:contentStatus/>
  <cp:revision>5</cp:revision>
</cp:coreProperties>
</file>