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4" yWindow="65440" windowWidth="12372" windowHeight="9312" tabRatio="772" activeTab="0"/>
  </bookViews>
  <sheets>
    <sheet name="Main Data" sheetId="1" r:id="rId1"/>
  </sheets>
  <definedNames>
    <definedName name="DT_Beamline">#REF!</definedName>
    <definedName name="DT_Controls">#REF!</definedName>
    <definedName name="DT_Diagnostics">#REF!</definedName>
    <definedName name="DT_OAG">#REF!</definedName>
    <definedName name="DT_Operations">#REF!</definedName>
    <definedName name="DT_Other">#REF!</definedName>
    <definedName name="DT_Physics">#REF!</definedName>
    <definedName name="DT_PS">#REF!</definedName>
    <definedName name="DT_RF">#REF!</definedName>
    <definedName name="DT_Scheduled">#REF!</definedName>
    <definedName name="DT_Vacuum">#REF!</definedName>
    <definedName name="DT_Water">#REF!</definedName>
    <definedName name="Faults_Day_of_Delivered_Beam">'Main Data'!$D$71</definedName>
    <definedName name="Mean_Time_Between_Faults">'Main Data'!$D$70</definedName>
    <definedName name="Number_of_Fills">'Main Data'!$D$63</definedName>
    <definedName name="Number_of_Intentional_Dumps">'Main Data'!$D$62</definedName>
    <definedName name="Number_of_Lost_Fills">'Main Data'!$D$61</definedName>
    <definedName name="_xlnm.Print_Area" localSheetId="0">'Main Data'!$A$5:$N$58</definedName>
    <definedName name="_xlnm.Print_Titles" localSheetId="0">'Main Data'!$5:$5</definedName>
    <definedName name="Refill_Time">'Main Data'!$D$1</definedName>
    <definedName name="Total_Schedule_Run_Length">'Main Data'!$D$67</definedName>
    <definedName name="Total_System_Downtime">'Main Data'!$K$63</definedName>
    <definedName name="Total_User_Beam">'Main Data'!$D$65</definedName>
    <definedName name="Total_User_Downtime">'Main Data'!$D$66</definedName>
    <definedName name="User_Beam_Days">'Main Data'!$E$65</definedName>
    <definedName name="X_ray_Availability">'Main Data'!$D$72</definedName>
  </definedNames>
  <calcPr fullCalcOnLoad="1"/>
</workbook>
</file>

<file path=xl/sharedStrings.xml><?xml version="1.0" encoding="utf-8"?>
<sst xmlns="http://schemas.openxmlformats.org/spreadsheetml/2006/main" count="164" uniqueCount="96">
  <si>
    <t>Start</t>
  </si>
  <si>
    <t>End</t>
  </si>
  <si>
    <t>Length</t>
  </si>
  <si>
    <t>Fill #</t>
  </si>
  <si>
    <t>RF</t>
  </si>
  <si>
    <t>Cause</t>
  </si>
  <si>
    <t>Type</t>
  </si>
  <si>
    <t>Other</t>
  </si>
  <si>
    <t>Audit</t>
  </si>
  <si>
    <t>User 
Length</t>
  </si>
  <si>
    <t>Downtime</t>
  </si>
  <si>
    <t>User</t>
  </si>
  <si>
    <t>System</t>
  </si>
  <si>
    <t>Total User Beam</t>
  </si>
  <si>
    <t>Total User Downtime</t>
  </si>
  <si>
    <t>Total Schedule Run Length</t>
  </si>
  <si>
    <t>Number of Fills</t>
  </si>
  <si>
    <t>Number of Lost Fills</t>
  </si>
  <si>
    <t>Faults/Day of Delivered Beam</t>
  </si>
  <si>
    <t>X-ray Availability</t>
  </si>
  <si>
    <t>Number of Intentional Dumps</t>
  </si>
  <si>
    <t>Loss 
Reason</t>
  </si>
  <si>
    <t>DIN #</t>
  </si>
  <si>
    <t>System
Length</t>
  </si>
  <si>
    <t>Default Storage Ring Refill Time</t>
  </si>
  <si>
    <t>Refill Timing in Days</t>
  </si>
  <si>
    <t>Scheduled</t>
  </si>
  <si>
    <t>Description</t>
  </si>
  <si>
    <t>Store Lost</t>
  </si>
  <si>
    <t>SL</t>
  </si>
  <si>
    <t>Inhibits</t>
  </si>
  <si>
    <t>Mean Time Between Faults</t>
  </si>
  <si>
    <t>Physics</t>
  </si>
  <si>
    <t xml:space="preserve">     </t>
  </si>
  <si>
    <t>&lt;-- This downtime includes Gaps Open</t>
  </si>
  <si>
    <t>Diag</t>
  </si>
  <si>
    <t>Inhibits Beam</t>
  </si>
  <si>
    <t>TOTAL</t>
  </si>
  <si>
    <t>Intention. Dump</t>
  </si>
  <si>
    <t>Inhibits Beam to User</t>
  </si>
  <si>
    <t>CTL</t>
  </si>
  <si>
    <t>Int. Dump</t>
  </si>
  <si>
    <t>OPS</t>
  </si>
  <si>
    <t>User Beam days</t>
  </si>
  <si>
    <t>aaa</t>
  </si>
  <si>
    <t>Downtime for Run 2002-3</t>
  </si>
  <si>
    <t>S34 BPLD trip [DIAG]</t>
  </si>
  <si>
    <t>Turning off Pinger[OPS]</t>
  </si>
  <si>
    <t>Int Dump: End of Period</t>
  </si>
  <si>
    <t>Turning off S36 Pinger [OPS]</t>
  </si>
  <si>
    <t>S34 BPLD problem [DIAG]</t>
  </si>
  <si>
    <t>S31AV2 problem [DIAG]</t>
  </si>
  <si>
    <t>S31AV2 CMPSI card problem  [OPS]</t>
  </si>
  <si>
    <t>S31AV2 CMPSI card problem [DIAG]</t>
  </si>
  <si>
    <t>Beam deliver to users &lt;1/2 hour and lost beam due to instability [Physics]</t>
  </si>
  <si>
    <t>Vac Valve close [CTL]</t>
  </si>
  <si>
    <t>Corrector19BH1 trip [PS]</t>
  </si>
  <si>
    <t>VM-40-VV02 closed [CTL]</t>
  </si>
  <si>
    <t>BTS:AB and :BB PS setpoints not updated in file [Physics]</t>
  </si>
  <si>
    <t>Corrector19BH1 trip on Mag|OT [PS]</t>
  </si>
  <si>
    <t>ES/PS</t>
  </si>
  <si>
    <t>S13A:Q5 trip [PS]</t>
  </si>
  <si>
    <t>RF2 crowbar trip [RF]</t>
  </si>
  <si>
    <t>S13A:Q5 lost current and readback; swapout [ES/PS]</t>
  </si>
  <si>
    <t>RF4 tripping on Circulator Out Arc</t>
  </si>
  <si>
    <t>iocs21fb [CTL]</t>
  </si>
  <si>
    <t>iocs21fb lost communication [CTL]</t>
  </si>
  <si>
    <t>Raw supply trip [PS]</t>
  </si>
  <si>
    <t>S26:27:R4:PS tripped on Converter fault [ES/PS]</t>
  </si>
  <si>
    <t>S20B:MT lost DAC [PS]</t>
  </si>
  <si>
    <t>Linac Beam Toroid trip [Diag]</t>
  </si>
  <si>
    <t>Investigation, injection [OPS]</t>
  </si>
  <si>
    <t>Fast beam motion [Other]</t>
  </si>
  <si>
    <t>Beam motion in the horizontal plane due to earthquake [Other]</t>
  </si>
  <si>
    <t>S24B:V1:PS failure [PS]</t>
  </si>
  <si>
    <t>Beam motion due to S24B:V1:PS fluctuating [ES/PS]</t>
  </si>
  <si>
    <t>Rad.Mon. trip &amp; inj. [OPS]</t>
  </si>
  <si>
    <t>3-ID Rad.Mon. tripped during the fill on fill [OPS]</t>
  </si>
  <si>
    <t>RG2 kicker problem [ES/PS]</t>
  </si>
  <si>
    <t>SR:IK3:PS failure [OTH]</t>
  </si>
  <si>
    <t>S:IK3:PS DAC voltage dropped to half of it's setpoint [Other]</t>
  </si>
  <si>
    <t>2ID PSS trip [ES/Intlk]</t>
  </si>
  <si>
    <t>S39A:Q4 trip &amp; swap-out of the converter [ES/PS]</t>
  </si>
  <si>
    <t>ES/Intlk</t>
  </si>
  <si>
    <t>2ID PSS trip tripped dipole and RF systems [ES/Intlk]</t>
  </si>
  <si>
    <t>Unknown</t>
  </si>
  <si>
    <t>Two additional beam losses from unknown beam motion [Unknown]</t>
  </si>
  <si>
    <t>S39A:Q4 trip [ES/PS]</t>
  </si>
  <si>
    <t>RF2 HVPS trip       [RF]</t>
  </si>
  <si>
    <t>RF2 trips and adjustment of circulator TCU bias.</t>
  </si>
  <si>
    <t>Power supply [PS]</t>
  </si>
  <si>
    <t>Lost beam when closing RTFB loops</t>
  </si>
  <si>
    <t>SR Raw Supply problem caused correctors in S20 and S22 to trip [ES/PS]</t>
  </si>
  <si>
    <t>Beam instability [OAG]</t>
  </si>
  <si>
    <t>OAG</t>
  </si>
  <si>
    <t>Two beam losses from beam instabilities [OAG]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</si>
</sst>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_);[Red]\(0.00\)"/>
    <numFmt numFmtId="166" formatCode="0.0"/>
    <numFmt numFmtId="167" formatCode="0.0%"/>
    <numFmt numFmtId="168" formatCode="0.000000000"/>
    <numFmt numFmtId="169" formatCode="0.0000000000"/>
    <numFmt numFmtId="170" formatCode="0.0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mm/dd/yy\ hh:mm"/>
    <numFmt numFmtId="178" formatCode="0.000000000000000%"/>
    <numFmt numFmtId="179" formatCode="0.0000000000000"/>
    <numFmt numFmtId="180" formatCode="0.000%"/>
    <numFmt numFmtId="181" formatCode="0.000_);[Red]\(0.000\)"/>
    <numFmt numFmtId="182" formatCode="0.0000_);[Red]\(0.0000\)"/>
    <numFmt numFmtId="183" formatCode="0.00000_);[Red]\(0.00000\)"/>
    <numFmt numFmtId="184" formatCode="0.000000_);[Red]\(0.000000\)"/>
    <numFmt numFmtId="185" formatCode="0.0_);[Red]\(0.0\)"/>
    <numFmt numFmtId="186" formatCode="0_);[Red]\(0\)"/>
    <numFmt numFmtId="187" formatCode="#,##0.0_);\(#,##0.0\)"/>
    <numFmt numFmtId="188" formatCode="0.000000000000"/>
    <numFmt numFmtId="189" formatCode="0.00;[Red]0.00;[Blue]&quot;ZERO!!!&quot;"/>
    <numFmt numFmtId="190" formatCode="0.000000000000000"/>
    <numFmt numFmtId="191" formatCode="0.00000000000000"/>
    <numFmt numFmtId="192" formatCode="0.0000000000000000"/>
    <numFmt numFmtId="193" formatCode="0.00000000000000000"/>
    <numFmt numFmtId="194" formatCode="0.000000000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wrapText="1"/>
    </xf>
    <xf numFmtId="0" fontId="0" fillId="0" borderId="3" xfId="0" applyFill="1" applyBorder="1" applyAlignment="1">
      <alignment/>
    </xf>
    <xf numFmtId="177" fontId="1" fillId="0" borderId="0" xfId="0" applyNumberFormat="1" applyFont="1" applyFill="1" applyAlignment="1">
      <alignment horizontal="right"/>
    </xf>
    <xf numFmtId="0" fontId="0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66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4" fontId="3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7" fontId="0" fillId="0" borderId="3" xfId="0" applyNumberFormat="1" applyFont="1" applyFill="1" applyBorder="1" applyAlignment="1">
      <alignment horizontal="left"/>
    </xf>
    <xf numFmtId="2" fontId="1" fillId="0" borderId="3" xfId="0" applyNumberFormat="1" applyFont="1" applyFill="1" applyBorder="1" applyAlignment="1">
      <alignment horizontal="center" textRotation="90"/>
    </xf>
    <xf numFmtId="2" fontId="0" fillId="0" borderId="3" xfId="0" applyNumberFormat="1" applyFont="1" applyFill="1" applyBorder="1" applyAlignment="1">
      <alignment horizontal="right"/>
    </xf>
    <xf numFmtId="2" fontId="0" fillId="0" borderId="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17" applyNumberFormat="1" applyFont="1" applyFill="1" applyBorder="1" applyAlignment="1">
      <alignment horizontal="right"/>
    </xf>
    <xf numFmtId="189" fontId="1" fillId="0" borderId="3" xfId="0" applyNumberFormat="1" applyFont="1" applyFill="1" applyBorder="1" applyAlignment="1">
      <alignment horizontal="center" textRotation="90"/>
    </xf>
    <xf numFmtId="0" fontId="0" fillId="0" borderId="3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Alignment="1">
      <alignment horizontal="right"/>
    </xf>
    <xf numFmtId="189" fontId="1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189" fontId="1" fillId="0" borderId="0" xfId="0" applyNumberFormat="1" applyFont="1" applyAlignment="1">
      <alignment/>
    </xf>
    <xf numFmtId="167" fontId="0" fillId="0" borderId="0" xfId="21" applyNumberFormat="1" applyFont="1" applyFill="1" applyAlignment="1">
      <alignment horizontal="right"/>
    </xf>
    <xf numFmtId="0" fontId="1" fillId="0" borderId="3" xfId="0" applyNumberFormat="1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177" fontId="1" fillId="0" borderId="3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0" fontId="1" fillId="0" borderId="3" xfId="0" applyFont="1" applyFill="1" applyBorder="1" applyAlignment="1">
      <alignment textRotation="90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2" fontId="0" fillId="2" borderId="3" xfId="0" applyNumberFormat="1" applyFont="1" applyFill="1" applyBorder="1" applyAlignment="1">
      <alignment horizontal="right"/>
    </xf>
    <xf numFmtId="0" fontId="0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 horizontal="left"/>
    </xf>
    <xf numFmtId="177" fontId="0" fillId="2" borderId="3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 horizontal="left"/>
    </xf>
    <xf numFmtId="0" fontId="0" fillId="2" borderId="3" xfId="0" applyNumberFormat="1" applyFont="1" applyFill="1" applyBorder="1" applyAlignment="1">
      <alignment/>
    </xf>
    <xf numFmtId="2" fontId="0" fillId="3" borderId="3" xfId="0" applyNumberFormat="1" applyFont="1" applyFill="1" applyBorder="1" applyAlignment="1">
      <alignment horizontal="right"/>
    </xf>
    <xf numFmtId="0" fontId="0" fillId="3" borderId="3" xfId="0" applyFill="1" applyBorder="1" applyAlignment="1">
      <alignment/>
    </xf>
    <xf numFmtId="17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177" fontId="0" fillId="2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right"/>
    </xf>
    <xf numFmtId="175" fontId="0" fillId="0" borderId="0" xfId="0" applyNumberFormat="1" applyFont="1" applyFill="1" applyAlignment="1">
      <alignment horizontal="right"/>
    </xf>
    <xf numFmtId="0" fontId="0" fillId="4" borderId="5" xfId="0" applyNumberFormat="1" applyFont="1" applyFill="1" applyBorder="1" applyAlignment="1">
      <alignment horizontal="right"/>
    </xf>
    <xf numFmtId="177" fontId="0" fillId="4" borderId="5" xfId="0" applyNumberFormat="1" applyFont="1" applyFill="1" applyBorder="1" applyAlignment="1">
      <alignment horizontal="left"/>
    </xf>
    <xf numFmtId="2" fontId="1" fillId="4" borderId="5" xfId="0" applyNumberFormat="1" applyFont="1" applyFill="1" applyBorder="1" applyAlignment="1">
      <alignment horizontal="right"/>
    </xf>
    <xf numFmtId="177" fontId="0" fillId="4" borderId="5" xfId="0" applyNumberFormat="1" applyFont="1" applyFill="1" applyBorder="1" applyAlignment="1">
      <alignment/>
    </xf>
    <xf numFmtId="0" fontId="0" fillId="4" borderId="5" xfId="0" applyNumberFormat="1" applyFont="1" applyFill="1" applyBorder="1" applyAlignment="1">
      <alignment horizontal="center"/>
    </xf>
    <xf numFmtId="177" fontId="0" fillId="4" borderId="5" xfId="0" applyNumberFormat="1" applyFont="1" applyFill="1" applyBorder="1" applyAlignment="1">
      <alignment horizontal="center"/>
    </xf>
    <xf numFmtId="2" fontId="0" fillId="4" borderId="5" xfId="0" applyNumberFormat="1" applyFont="1" applyFill="1" applyBorder="1" applyAlignment="1">
      <alignment/>
    </xf>
    <xf numFmtId="0" fontId="0" fillId="4" borderId="5" xfId="0" applyNumberFormat="1" applyFont="1" applyFill="1" applyBorder="1" applyAlignment="1">
      <alignment horizontal="left"/>
    </xf>
    <xf numFmtId="0" fontId="0" fillId="4" borderId="5" xfId="0" applyFill="1" applyBorder="1" applyAlignment="1">
      <alignment/>
    </xf>
    <xf numFmtId="0" fontId="1" fillId="0" borderId="6" xfId="0" applyFont="1" applyFill="1" applyBorder="1" applyAlignment="1">
      <alignment horizontal="center" textRotation="90"/>
    </xf>
    <xf numFmtId="0" fontId="0" fillId="0" borderId="6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0" fontId="0" fillId="5" borderId="3" xfId="0" applyNumberFormat="1" applyFont="1" applyFill="1" applyBorder="1" applyAlignment="1">
      <alignment horizontal="center"/>
    </xf>
    <xf numFmtId="177" fontId="0" fillId="5" borderId="3" xfId="0" applyNumberFormat="1" applyFont="1" applyFill="1" applyBorder="1" applyAlignment="1">
      <alignment horizontal="center"/>
    </xf>
    <xf numFmtId="177" fontId="0" fillId="5" borderId="3" xfId="0" applyNumberFormat="1" applyFont="1" applyFill="1" applyBorder="1" applyAlignment="1">
      <alignment horizontal="left"/>
    </xf>
    <xf numFmtId="2" fontId="0" fillId="5" borderId="3" xfId="0" applyNumberFormat="1" applyFont="1" applyFill="1" applyBorder="1" applyAlignment="1">
      <alignment horizontal="right"/>
    </xf>
    <xf numFmtId="0" fontId="0" fillId="5" borderId="3" xfId="0" applyNumberFormat="1" applyFont="1" applyFill="1" applyBorder="1" applyAlignment="1">
      <alignment/>
    </xf>
    <xf numFmtId="0" fontId="0" fillId="5" borderId="3" xfId="0" applyNumberFormat="1" applyFont="1" applyFill="1" applyBorder="1" applyAlignment="1">
      <alignment horizontal="left"/>
    </xf>
    <xf numFmtId="177" fontId="0" fillId="5" borderId="3" xfId="0" applyNumberFormat="1" applyFont="1" applyFill="1" applyBorder="1" applyAlignment="1">
      <alignment/>
    </xf>
    <xf numFmtId="0" fontId="0" fillId="6" borderId="3" xfId="0" applyNumberFormat="1" applyFont="1" applyFill="1" applyBorder="1" applyAlignment="1">
      <alignment horizontal="center"/>
    </xf>
    <xf numFmtId="177" fontId="0" fillId="6" borderId="3" xfId="0" applyNumberFormat="1" applyFont="1" applyFill="1" applyBorder="1" applyAlignment="1">
      <alignment horizontal="center"/>
    </xf>
    <xf numFmtId="177" fontId="0" fillId="6" borderId="3" xfId="0" applyNumberFormat="1" applyFont="1" applyFill="1" applyBorder="1" applyAlignment="1">
      <alignment horizontal="left"/>
    </xf>
    <xf numFmtId="2" fontId="0" fillId="6" borderId="3" xfId="0" applyNumberFormat="1" applyFont="1" applyFill="1" applyBorder="1" applyAlignment="1">
      <alignment horizontal="right"/>
    </xf>
    <xf numFmtId="0" fontId="0" fillId="6" borderId="3" xfId="0" applyNumberFormat="1" applyFont="1" applyFill="1" applyBorder="1" applyAlignment="1">
      <alignment/>
    </xf>
    <xf numFmtId="0" fontId="0" fillId="6" borderId="3" xfId="0" applyNumberFormat="1" applyFont="1" applyFill="1" applyBorder="1" applyAlignment="1">
      <alignment horizontal="left"/>
    </xf>
    <xf numFmtId="177" fontId="0" fillId="6" borderId="3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0" fontId="0" fillId="4" borderId="3" xfId="0" applyNumberFormat="1" applyFont="1" applyFill="1" applyBorder="1" applyAlignment="1">
      <alignment horizontal="right"/>
    </xf>
    <xf numFmtId="177" fontId="0" fillId="4" borderId="3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right"/>
    </xf>
    <xf numFmtId="177" fontId="0" fillId="4" borderId="3" xfId="0" applyNumberFormat="1" applyFont="1" applyFill="1" applyBorder="1" applyAlignment="1">
      <alignment/>
    </xf>
    <xf numFmtId="0" fontId="0" fillId="4" borderId="3" xfId="0" applyNumberFormat="1" applyFont="1" applyFill="1" applyBorder="1" applyAlignment="1">
      <alignment horizontal="center"/>
    </xf>
    <xf numFmtId="177" fontId="0" fillId="4" borderId="3" xfId="0" applyNumberFormat="1" applyFont="1" applyFill="1" applyBorder="1" applyAlignment="1">
      <alignment horizontal="center"/>
    </xf>
    <xf numFmtId="2" fontId="0" fillId="4" borderId="3" xfId="0" applyNumberFormat="1" applyFont="1" applyFill="1" applyBorder="1" applyAlignment="1">
      <alignment/>
    </xf>
    <xf numFmtId="0" fontId="0" fillId="4" borderId="3" xfId="0" applyNumberFormat="1" applyFont="1" applyFill="1" applyBorder="1" applyAlignment="1">
      <alignment horizontal="left"/>
    </xf>
    <xf numFmtId="0" fontId="0" fillId="4" borderId="3" xfId="0" applyFill="1" applyBorder="1" applyAlignment="1">
      <alignment/>
    </xf>
    <xf numFmtId="2" fontId="0" fillId="2" borderId="3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2" fontId="0" fillId="3" borderId="5" xfId="0" applyNumberFormat="1" applyFont="1" applyFill="1" applyBorder="1" applyAlignment="1">
      <alignment horizontal="right"/>
    </xf>
    <xf numFmtId="2" fontId="0" fillId="0" borderId="5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0" fillId="5" borderId="3" xfId="0" applyNumberFormat="1" applyFont="1" applyFill="1" applyBorder="1" applyAlignment="1">
      <alignment/>
    </xf>
    <xf numFmtId="2" fontId="0" fillId="6" borderId="3" xfId="0" applyNumberFormat="1" applyFont="1" applyFill="1" applyBorder="1" applyAlignment="1">
      <alignment/>
    </xf>
    <xf numFmtId="189" fontId="0" fillId="0" borderId="0" xfId="0" applyNumberFormat="1" applyFont="1" applyFill="1" applyAlignment="1">
      <alignment horizontal="right"/>
    </xf>
    <xf numFmtId="2" fontId="1" fillId="5" borderId="3" xfId="0" applyNumberFormat="1" applyFont="1" applyFill="1" applyBorder="1" applyAlignment="1">
      <alignment horizontal="right"/>
    </xf>
    <xf numFmtId="2" fontId="1" fillId="6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1" fontId="0" fillId="0" borderId="3" xfId="0" applyNumberFormat="1" applyFont="1" applyFill="1" applyBorder="1" applyAlignment="1">
      <alignment horizontal="right"/>
    </xf>
    <xf numFmtId="1" fontId="0" fillId="0" borderId="3" xfId="0" applyNumberFormat="1" applyFont="1" applyFill="1" applyBorder="1" applyAlignment="1">
      <alignment/>
    </xf>
    <xf numFmtId="0" fontId="0" fillId="3" borderId="3" xfId="0" applyNumberFormat="1" applyFont="1" applyFill="1" applyBorder="1" applyAlignment="1">
      <alignment horizontal="right"/>
    </xf>
    <xf numFmtId="177" fontId="0" fillId="3" borderId="3" xfId="0" applyNumberFormat="1" applyFont="1" applyFill="1" applyBorder="1" applyAlignment="1">
      <alignment horizontal="left"/>
    </xf>
    <xf numFmtId="177" fontId="0" fillId="3" borderId="3" xfId="0" applyNumberFormat="1" applyFont="1" applyFill="1" applyBorder="1" applyAlignment="1">
      <alignment/>
    </xf>
    <xf numFmtId="0" fontId="0" fillId="3" borderId="3" xfId="0" applyNumberFormat="1" applyFont="1" applyFill="1" applyBorder="1" applyAlignment="1">
      <alignment horizontal="center"/>
    </xf>
    <xf numFmtId="177" fontId="0" fillId="3" borderId="3" xfId="0" applyNumberFormat="1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/>
    </xf>
    <xf numFmtId="0" fontId="0" fillId="3" borderId="3" xfId="0" applyNumberFormat="1" applyFont="1" applyFill="1" applyBorder="1" applyAlignment="1">
      <alignment horizontal="left"/>
    </xf>
    <xf numFmtId="1" fontId="0" fillId="3" borderId="3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1" fontId="0" fillId="3" borderId="3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NumberFormat="1" applyFont="1" applyFill="1" applyBorder="1" applyAlignment="1">
      <alignment/>
    </xf>
    <xf numFmtId="2" fontId="1" fillId="3" borderId="3" xfId="0" applyNumberFormat="1" applyFont="1" applyFill="1" applyBorder="1" applyAlignment="1">
      <alignment horizontal="right"/>
    </xf>
    <xf numFmtId="0" fontId="0" fillId="3" borderId="8" xfId="0" applyFill="1" applyBorder="1" applyAlignment="1">
      <alignment/>
    </xf>
    <xf numFmtId="2" fontId="1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60</xdr:row>
      <xdr:rowOff>123825</xdr:rowOff>
    </xdr:from>
    <xdr:ext cx="85725" cy="171450"/>
    <xdr:sp>
      <xdr:nvSpPr>
        <xdr:cNvPr id="1" name="TextBox 1"/>
        <xdr:cNvSpPr txBox="1">
          <a:spLocks noChangeArrowheads="1"/>
        </xdr:cNvSpPr>
      </xdr:nvSpPr>
      <xdr:spPr>
        <a:xfrm>
          <a:off x="8648700" y="10848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155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N49" sqref="N49"/>
    </sheetView>
  </sheetViews>
  <sheetFormatPr defaultColWidth="9.140625" defaultRowHeight="12.75"/>
  <cols>
    <col min="1" max="1" width="6.8515625" style="39" customWidth="1"/>
    <col min="2" max="2" width="16.140625" style="24" bestFit="1" customWidth="1"/>
    <col min="3" max="3" width="14.421875" style="24" customWidth="1"/>
    <col min="4" max="4" width="7.7109375" style="27" customWidth="1"/>
    <col min="5" max="5" width="27.57421875" style="28" customWidth="1"/>
    <col min="6" max="6" width="9.421875" style="73" customWidth="1"/>
    <col min="7" max="7" width="3.28125" style="69" customWidth="1"/>
    <col min="8" max="8" width="14.421875" style="41" customWidth="1"/>
    <col min="9" max="9" width="14.28125" style="41" customWidth="1"/>
    <col min="10" max="10" width="7.7109375" style="27" customWidth="1"/>
    <col min="11" max="11" width="7.8515625" style="44" customWidth="1"/>
    <col min="12" max="12" width="11.421875" style="23" customWidth="1"/>
    <col min="13" max="13" width="22.00390625" style="23" customWidth="1"/>
    <col min="14" max="14" width="69.28125" style="9" customWidth="1"/>
    <col min="15" max="17" width="5.8515625" style="1" customWidth="1"/>
    <col min="18" max="16384" width="9.140625" style="1" customWidth="1"/>
  </cols>
  <sheetData>
    <row r="1" spans="1:22" ht="12.75">
      <c r="A1" s="20" t="s">
        <v>24</v>
      </c>
      <c r="B1" s="19"/>
      <c r="C1" s="19"/>
      <c r="D1" s="7">
        <v>0.25</v>
      </c>
      <c r="E1" s="16" t="s">
        <v>33</v>
      </c>
      <c r="F1" s="18"/>
      <c r="G1" s="65"/>
      <c r="H1" s="40"/>
      <c r="I1" s="40"/>
      <c r="J1" s="7"/>
      <c r="K1" s="42"/>
      <c r="L1" s="18"/>
      <c r="M1" s="18"/>
      <c r="N1" s="8"/>
      <c r="U1" s="6" t="s">
        <v>25</v>
      </c>
      <c r="V1" s="1">
        <f>D1/24</f>
        <v>0.010416666666666666</v>
      </c>
    </row>
    <row r="2" spans="1:14" ht="24">
      <c r="A2" s="146" t="s">
        <v>45</v>
      </c>
      <c r="B2" s="146"/>
      <c r="C2" s="146"/>
      <c r="D2" s="146"/>
      <c r="E2" s="146"/>
      <c r="F2" s="146"/>
      <c r="G2" s="146"/>
      <c r="H2" s="146"/>
      <c r="I2" s="146"/>
      <c r="J2" s="55"/>
      <c r="K2" s="55"/>
      <c r="L2" s="55"/>
      <c r="M2" s="55"/>
      <c r="N2" s="55"/>
    </row>
    <row r="3" spans="1:18" s="3" customFormat="1" ht="12.75">
      <c r="A3" s="38"/>
      <c r="B3" s="19"/>
      <c r="C3" s="19"/>
      <c r="D3" s="7"/>
      <c r="E3" s="16"/>
      <c r="F3" s="70"/>
      <c r="G3" s="65"/>
      <c r="H3" s="40"/>
      <c r="I3" s="40"/>
      <c r="J3" s="7"/>
      <c r="K3" s="42"/>
      <c r="L3" s="18"/>
      <c r="M3" s="18"/>
      <c r="N3" s="8"/>
      <c r="O3" s="1"/>
      <c r="P3" s="1"/>
      <c r="Q3" s="1"/>
      <c r="R3" s="1"/>
    </row>
    <row r="4" spans="1:18" s="3" customFormat="1" ht="12.75">
      <c r="A4" s="38"/>
      <c r="B4" s="19"/>
      <c r="C4" s="19"/>
      <c r="D4" s="7"/>
      <c r="E4" s="16"/>
      <c r="F4" s="70"/>
      <c r="G4" s="65"/>
      <c r="H4" s="40"/>
      <c r="I4" s="40"/>
      <c r="J4" s="7"/>
      <c r="K4" s="42"/>
      <c r="L4" s="18"/>
      <c r="M4" s="18"/>
      <c r="N4" s="8"/>
      <c r="O4" s="1"/>
      <c r="P4" s="1"/>
      <c r="Q4" s="1"/>
      <c r="R4" s="1"/>
    </row>
    <row r="5" spans="1:18" s="3" customFormat="1" ht="81">
      <c r="A5" s="46" t="s">
        <v>3</v>
      </c>
      <c r="B5" s="48" t="s">
        <v>0</v>
      </c>
      <c r="C5" s="48" t="s">
        <v>1</v>
      </c>
      <c r="D5" s="30" t="s">
        <v>2</v>
      </c>
      <c r="E5" s="47" t="s">
        <v>21</v>
      </c>
      <c r="F5" s="46" t="s">
        <v>22</v>
      </c>
      <c r="G5" s="10" t="s">
        <v>8</v>
      </c>
      <c r="H5" s="48" t="s">
        <v>0</v>
      </c>
      <c r="I5" s="48" t="s">
        <v>1</v>
      </c>
      <c r="J5" s="30" t="s">
        <v>9</v>
      </c>
      <c r="K5" s="35" t="s">
        <v>23</v>
      </c>
      <c r="L5" s="47" t="s">
        <v>5</v>
      </c>
      <c r="M5" s="47" t="s">
        <v>6</v>
      </c>
      <c r="N5" s="11" t="s">
        <v>27</v>
      </c>
      <c r="O5" s="53" t="s">
        <v>28</v>
      </c>
      <c r="P5" s="53" t="s">
        <v>38</v>
      </c>
      <c r="Q5" s="53" t="s">
        <v>36</v>
      </c>
      <c r="R5" s="86" t="s">
        <v>37</v>
      </c>
    </row>
    <row r="6" spans="1:21" s="15" customFormat="1" ht="12.75">
      <c r="A6" s="17">
        <v>1</v>
      </c>
      <c r="B6" s="29">
        <v>37538.333333333336</v>
      </c>
      <c r="C6" s="29">
        <v>37538.40555555555</v>
      </c>
      <c r="D6" s="31">
        <f>(C6-B6)*24</f>
        <v>1.7333333332207985</v>
      </c>
      <c r="E6" s="37" t="s">
        <v>47</v>
      </c>
      <c r="F6" s="71">
        <v>104341</v>
      </c>
      <c r="G6" s="66"/>
      <c r="H6" s="29">
        <v>37538.40555555555</v>
      </c>
      <c r="I6" s="29">
        <v>37538.41527777778</v>
      </c>
      <c r="J6" s="62">
        <f>(I6-H6)*24</f>
        <v>0.2333333333954215</v>
      </c>
      <c r="K6" s="31">
        <f>(I6-H6)*24</f>
        <v>0.2333333333954215</v>
      </c>
      <c r="L6" s="36" t="s">
        <v>42</v>
      </c>
      <c r="M6" s="14" t="s">
        <v>28</v>
      </c>
      <c r="N6" s="37" t="s">
        <v>49</v>
      </c>
      <c r="O6" s="12">
        <f aca="true" t="shared" si="0" ref="O6:O24">IF($M6="Store Lost",1,"")</f>
        <v>1</v>
      </c>
      <c r="P6" s="12">
        <f aca="true" t="shared" si="1" ref="P6:P24">IF($L6="Scheduled",1,"")</f>
      </c>
      <c r="Q6" s="12">
        <f aca="true" t="shared" si="2" ref="Q6:Q23">IF($M6="Inhibits beam to user",1,"")</f>
      </c>
      <c r="R6" s="87">
        <f aca="true" t="shared" si="3" ref="R6:R11">SUM(O6:Q6)</f>
        <v>1</v>
      </c>
      <c r="S6" s="3"/>
      <c r="T6" s="3"/>
      <c r="U6" s="3"/>
    </row>
    <row r="7" spans="1:21" s="15" customFormat="1" ht="12.75">
      <c r="A7" s="57">
        <v>2</v>
      </c>
      <c r="B7" s="58">
        <v>37538.41527777778</v>
      </c>
      <c r="C7" s="58">
        <v>37539.28402777778</v>
      </c>
      <c r="D7" s="56">
        <f>(C7-B7)*24</f>
        <v>20.850000000034925</v>
      </c>
      <c r="E7" s="59" t="s">
        <v>46</v>
      </c>
      <c r="F7" s="72">
        <v>104342</v>
      </c>
      <c r="G7" s="67"/>
      <c r="H7" s="58">
        <v>37539.28402777778</v>
      </c>
      <c r="I7" s="58">
        <v>37539.29583333333</v>
      </c>
      <c r="J7" s="56">
        <f>(I7-H7)*24</f>
        <v>0.283333333209157</v>
      </c>
      <c r="K7" s="56">
        <f>(I7-H7)*24</f>
        <v>0.283333333209157</v>
      </c>
      <c r="L7" s="61" t="s">
        <v>35</v>
      </c>
      <c r="M7" s="60" t="s">
        <v>28</v>
      </c>
      <c r="N7" s="59" t="s">
        <v>50</v>
      </c>
      <c r="O7" s="12">
        <f t="shared" si="0"/>
        <v>1</v>
      </c>
      <c r="P7" s="12">
        <f t="shared" si="1"/>
      </c>
      <c r="Q7" s="12">
        <f t="shared" si="2"/>
      </c>
      <c r="R7" s="87">
        <f t="shared" si="3"/>
        <v>1</v>
      </c>
      <c r="S7" s="3"/>
      <c r="T7" s="3"/>
      <c r="U7" s="3"/>
    </row>
    <row r="8" spans="1:21" s="15" customFormat="1" ht="12.75">
      <c r="A8" s="17">
        <v>4</v>
      </c>
      <c r="B8" s="29">
        <v>37539.29583333333</v>
      </c>
      <c r="C8" s="29">
        <v>37543.59583333333</v>
      </c>
      <c r="D8" s="31">
        <f>(C8-B8)*24</f>
        <v>103.20000000006985</v>
      </c>
      <c r="E8" s="37" t="s">
        <v>51</v>
      </c>
      <c r="F8" s="71"/>
      <c r="G8" s="66"/>
      <c r="H8" s="29">
        <v>37543.59583333333</v>
      </c>
      <c r="I8" s="29">
        <v>37543.63680555556</v>
      </c>
      <c r="J8" s="62">
        <f>(I8-H8)*24</f>
        <v>0.9833333333954215</v>
      </c>
      <c r="K8" s="31"/>
      <c r="L8" s="36"/>
      <c r="M8" s="14"/>
      <c r="N8" s="37"/>
      <c r="O8" s="12">
        <f t="shared" si="0"/>
      </c>
      <c r="P8" s="12">
        <f t="shared" si="1"/>
      </c>
      <c r="Q8" s="12">
        <f t="shared" si="2"/>
      </c>
      <c r="R8" s="87">
        <f t="shared" si="3"/>
        <v>0</v>
      </c>
      <c r="S8" s="3"/>
      <c r="T8" s="3"/>
      <c r="U8" s="3"/>
    </row>
    <row r="9" spans="1:21" s="15" customFormat="1" ht="12.75">
      <c r="A9" s="17"/>
      <c r="B9" s="29"/>
      <c r="C9" s="29"/>
      <c r="D9" s="31"/>
      <c r="E9" s="37"/>
      <c r="F9" s="93">
        <v>104345</v>
      </c>
      <c r="G9" s="94"/>
      <c r="H9" s="95">
        <v>37543.59583333333</v>
      </c>
      <c r="I9" s="95">
        <v>37543.61666666667</v>
      </c>
      <c r="J9" s="96"/>
      <c r="K9" s="96">
        <f>(I9-H9)*24</f>
        <v>0.5000000000582077</v>
      </c>
      <c r="L9" s="97"/>
      <c r="M9" s="98" t="s">
        <v>28</v>
      </c>
      <c r="N9" s="99" t="s">
        <v>53</v>
      </c>
      <c r="O9" s="12">
        <f t="shared" si="0"/>
        <v>1</v>
      </c>
      <c r="P9" s="12">
        <f t="shared" si="1"/>
      </c>
      <c r="Q9" s="12">
        <f t="shared" si="2"/>
      </c>
      <c r="R9" s="87">
        <f>SUM(O9:Q9)</f>
        <v>1</v>
      </c>
      <c r="S9" s="3"/>
      <c r="T9" s="3"/>
      <c r="U9" s="3"/>
    </row>
    <row r="10" spans="1:21" s="15" customFormat="1" ht="12.75">
      <c r="A10" s="17"/>
      <c r="B10" s="29"/>
      <c r="C10" s="29"/>
      <c r="D10" s="31"/>
      <c r="E10" s="37"/>
      <c r="F10" s="100">
        <v>104346</v>
      </c>
      <c r="G10" s="101"/>
      <c r="H10" s="102">
        <v>37543.61666666667</v>
      </c>
      <c r="I10" s="102">
        <v>37543.63680555556</v>
      </c>
      <c r="J10" s="103"/>
      <c r="K10" s="103">
        <f>(I10-H10)*24</f>
        <v>0.48333333333721384</v>
      </c>
      <c r="L10" s="104"/>
      <c r="M10" s="105" t="s">
        <v>39</v>
      </c>
      <c r="N10" s="106" t="s">
        <v>52</v>
      </c>
      <c r="O10" s="12">
        <f t="shared" si="0"/>
      </c>
      <c r="P10" s="12">
        <f t="shared" si="1"/>
      </c>
      <c r="Q10" s="12">
        <f t="shared" si="2"/>
        <v>1</v>
      </c>
      <c r="R10" s="87">
        <f>SUM(O10:Q10)</f>
        <v>1</v>
      </c>
      <c r="S10" s="3"/>
      <c r="T10" s="3"/>
      <c r="U10" s="3"/>
    </row>
    <row r="11" spans="1:21" s="15" customFormat="1" ht="12.75">
      <c r="A11" s="57">
        <v>14</v>
      </c>
      <c r="B11" s="58">
        <v>37543.63680555556</v>
      </c>
      <c r="C11" s="58">
        <v>37543.665972222225</v>
      </c>
      <c r="D11" s="56">
        <f>(C11-B11)*24</f>
        <v>0.7000000000116415</v>
      </c>
      <c r="E11" s="59" t="s">
        <v>48</v>
      </c>
      <c r="F11" s="72"/>
      <c r="G11" s="67"/>
      <c r="H11" s="58">
        <v>37543.665972222225</v>
      </c>
      <c r="I11" s="58">
        <v>37543.665972222225</v>
      </c>
      <c r="J11" s="56">
        <f>(I11-H11)*24</f>
        <v>0</v>
      </c>
      <c r="K11" s="56">
        <v>0</v>
      </c>
      <c r="L11" s="61" t="s">
        <v>26</v>
      </c>
      <c r="M11" s="60" t="s">
        <v>41</v>
      </c>
      <c r="N11" s="59"/>
      <c r="O11" s="63">
        <f t="shared" si="0"/>
      </c>
      <c r="P11" s="63">
        <f t="shared" si="1"/>
        <v>1</v>
      </c>
      <c r="Q11" s="63">
        <f t="shared" si="2"/>
      </c>
      <c r="R11" s="88">
        <f t="shared" si="3"/>
        <v>1</v>
      </c>
      <c r="S11" s="3"/>
      <c r="T11" s="3"/>
      <c r="U11" s="3"/>
    </row>
    <row r="12" spans="1:21" s="15" customFormat="1" ht="12.75">
      <c r="A12" s="77"/>
      <c r="B12" s="78"/>
      <c r="C12" s="78"/>
      <c r="D12" s="79">
        <f>SUM(D6:D11)</f>
        <v>126.48333333333721</v>
      </c>
      <c r="E12" s="80"/>
      <c r="F12" s="81"/>
      <c r="G12" s="82"/>
      <c r="H12" s="78"/>
      <c r="I12" s="78"/>
      <c r="J12" s="79">
        <f>SUM(J6:J11)</f>
        <v>1.5</v>
      </c>
      <c r="K12" s="79">
        <f>SUM(K6:K11)</f>
        <v>1.5</v>
      </c>
      <c r="L12" s="83"/>
      <c r="M12" s="84"/>
      <c r="N12" s="80"/>
      <c r="O12" s="79"/>
      <c r="P12" s="85"/>
      <c r="Q12" s="85"/>
      <c r="R12" s="89"/>
      <c r="S12" s="3"/>
      <c r="T12" s="3"/>
      <c r="U12" s="3"/>
    </row>
    <row r="13" spans="1:21" s="108" customFormat="1" ht="12.75">
      <c r="A13" s="17">
        <v>15</v>
      </c>
      <c r="B13" s="29">
        <v>37544.333333333336</v>
      </c>
      <c r="C13" s="29">
        <v>37547.444444444445</v>
      </c>
      <c r="D13" s="31">
        <f>(C13-B13)*24</f>
        <v>74.66666666662786</v>
      </c>
      <c r="E13" s="37" t="s">
        <v>93</v>
      </c>
      <c r="F13" s="71">
        <v>104350</v>
      </c>
      <c r="G13" s="66"/>
      <c r="H13" s="29">
        <v>37547.444444444445</v>
      </c>
      <c r="I13" s="29">
        <v>37547.479166666664</v>
      </c>
      <c r="J13" s="62">
        <f>(I13-H13)*24</f>
        <v>0.8333333332557231</v>
      </c>
      <c r="K13" s="31">
        <f>(I13-H13)*24</f>
        <v>0.8333333332557231</v>
      </c>
      <c r="L13" s="107" t="s">
        <v>94</v>
      </c>
      <c r="M13" s="14" t="s">
        <v>28</v>
      </c>
      <c r="N13" s="37" t="s">
        <v>95</v>
      </c>
      <c r="O13" s="12">
        <f t="shared" si="0"/>
        <v>1</v>
      </c>
      <c r="P13" s="12">
        <f t="shared" si="1"/>
      </c>
      <c r="Q13" s="12">
        <f t="shared" si="2"/>
      </c>
      <c r="R13" s="87">
        <f>SUM(O13:Q13)</f>
        <v>1</v>
      </c>
      <c r="S13" s="12"/>
      <c r="T13" s="12"/>
      <c r="U13" s="12"/>
    </row>
    <row r="14" spans="1:21" s="108" customFormat="1" ht="12.75">
      <c r="A14" s="57">
        <v>17</v>
      </c>
      <c r="B14" s="58">
        <v>37547.479166666664</v>
      </c>
      <c r="C14" s="58">
        <v>37550.33263888889</v>
      </c>
      <c r="D14" s="56">
        <f>(C14-B14)*24</f>
        <v>68.48333333339542</v>
      </c>
      <c r="E14" s="59" t="s">
        <v>48</v>
      </c>
      <c r="F14" s="72"/>
      <c r="G14" s="67"/>
      <c r="H14" s="58">
        <v>37550.33263888889</v>
      </c>
      <c r="I14" s="58">
        <v>37550.33263888889</v>
      </c>
      <c r="J14" s="56">
        <f>(I14-H14)*24</f>
        <v>0</v>
      </c>
      <c r="K14" s="56">
        <f>(I14-H14)*24</f>
        <v>0</v>
      </c>
      <c r="L14" s="118" t="s">
        <v>26</v>
      </c>
      <c r="M14" s="60"/>
      <c r="N14" s="59"/>
      <c r="O14" s="12">
        <f t="shared" si="0"/>
      </c>
      <c r="P14" s="12">
        <f t="shared" si="1"/>
        <v>1</v>
      </c>
      <c r="Q14" s="12">
        <f t="shared" si="2"/>
      </c>
      <c r="R14" s="12">
        <f>SUM(O14:Q14)</f>
        <v>1</v>
      </c>
      <c r="S14" s="119"/>
      <c r="T14" s="12"/>
      <c r="U14" s="12"/>
    </row>
    <row r="15" spans="1:21" s="15" customFormat="1" ht="12.75">
      <c r="A15" s="109"/>
      <c r="B15" s="110"/>
      <c r="C15" s="110"/>
      <c r="D15" s="79">
        <f>SUM(D13:D14)</f>
        <v>143.15000000002328</v>
      </c>
      <c r="E15" s="112"/>
      <c r="F15" s="113"/>
      <c r="G15" s="114"/>
      <c r="H15" s="110"/>
      <c r="I15" s="110"/>
      <c r="J15" s="79">
        <f>SUM(J13:J14)</f>
        <v>0.8333333332557231</v>
      </c>
      <c r="K15" s="79">
        <f>SUM(K13:K14)</f>
        <v>0.8333333332557231</v>
      </c>
      <c r="L15" s="115"/>
      <c r="M15" s="116"/>
      <c r="N15" s="112"/>
      <c r="O15" s="111"/>
      <c r="P15" s="117"/>
      <c r="Q15" s="117"/>
      <c r="R15" s="117"/>
      <c r="S15" s="3"/>
      <c r="T15" s="3"/>
      <c r="U15" s="3"/>
    </row>
    <row r="16" spans="1:21" s="15" customFormat="1" ht="12.75">
      <c r="A16" s="90"/>
      <c r="B16" s="91"/>
      <c r="C16" s="91"/>
      <c r="D16" s="75"/>
      <c r="E16" s="37"/>
      <c r="F16" s="71"/>
      <c r="G16" s="66"/>
      <c r="H16" s="29">
        <v>37552.333333333336</v>
      </c>
      <c r="I16" s="29">
        <v>37552.34861111111</v>
      </c>
      <c r="J16" s="120">
        <f>(I16-H16)*24</f>
        <v>0.3666666666395031</v>
      </c>
      <c r="K16" s="121">
        <f>(I16-H16)*24</f>
        <v>0.3666666666395031</v>
      </c>
      <c r="L16" s="107" t="s">
        <v>32</v>
      </c>
      <c r="M16" s="14" t="s">
        <v>39</v>
      </c>
      <c r="N16" s="92" t="s">
        <v>54</v>
      </c>
      <c r="O16" s="12">
        <f t="shared" si="0"/>
      </c>
      <c r="P16" s="12">
        <f t="shared" si="1"/>
      </c>
      <c r="Q16" s="12">
        <f t="shared" si="2"/>
        <v>1</v>
      </c>
      <c r="R16" s="12">
        <f aca="true" t="shared" si="4" ref="R16:R24">SUM(O16:Q16)</f>
        <v>1</v>
      </c>
      <c r="S16" s="3"/>
      <c r="T16" s="3"/>
      <c r="U16" s="3"/>
    </row>
    <row r="17" spans="1:21" s="15" customFormat="1" ht="12.75">
      <c r="A17" s="57">
        <v>19</v>
      </c>
      <c r="B17" s="58">
        <v>37552.34861111111</v>
      </c>
      <c r="C17" s="58">
        <v>37553.334027777775</v>
      </c>
      <c r="D17" s="56">
        <f>(C17-B17)*24</f>
        <v>23.649999999906868</v>
      </c>
      <c r="E17" s="59" t="s">
        <v>55</v>
      </c>
      <c r="F17" s="72"/>
      <c r="G17" s="67"/>
      <c r="H17" s="58">
        <v>37553.334027777775</v>
      </c>
      <c r="I17" s="58">
        <v>37553.37430555555</v>
      </c>
      <c r="J17" s="56">
        <f>(I17-H17)*24</f>
        <v>0.9666666666744277</v>
      </c>
      <c r="K17" s="122"/>
      <c r="L17" s="118"/>
      <c r="M17" s="60"/>
      <c r="N17" s="59"/>
      <c r="O17" s="119">
        <f t="shared" si="0"/>
      </c>
      <c r="P17" s="12">
        <f t="shared" si="1"/>
      </c>
      <c r="Q17" s="12">
        <f t="shared" si="2"/>
      </c>
      <c r="R17" s="12">
        <f t="shared" si="4"/>
        <v>0</v>
      </c>
      <c r="S17" s="3"/>
      <c r="T17" s="3"/>
      <c r="U17" s="3"/>
    </row>
    <row r="18" spans="1:21" s="15" customFormat="1" ht="12.75">
      <c r="A18" s="57"/>
      <c r="B18" s="58"/>
      <c r="C18" s="58"/>
      <c r="D18" s="56"/>
      <c r="E18" s="59"/>
      <c r="F18" s="93">
        <v>104353</v>
      </c>
      <c r="G18" s="94"/>
      <c r="H18" s="95">
        <v>37553.334027777775</v>
      </c>
      <c r="I18" s="95">
        <v>37553.35486111111</v>
      </c>
      <c r="J18" s="96"/>
      <c r="K18" s="96">
        <f aca="true" t="shared" si="5" ref="K18:K24">(I18-H18)*24</f>
        <v>0.5000000000582077</v>
      </c>
      <c r="L18" s="123" t="s">
        <v>40</v>
      </c>
      <c r="M18" s="98" t="s">
        <v>28</v>
      </c>
      <c r="N18" s="99" t="s">
        <v>57</v>
      </c>
      <c r="O18" s="119">
        <f t="shared" si="0"/>
        <v>1</v>
      </c>
      <c r="P18" s="12">
        <f t="shared" si="1"/>
      </c>
      <c r="Q18" s="12">
        <f t="shared" si="2"/>
      </c>
      <c r="R18" s="12">
        <f t="shared" si="4"/>
        <v>1</v>
      </c>
      <c r="S18" s="3"/>
      <c r="T18" s="3"/>
      <c r="U18" s="3"/>
    </row>
    <row r="19" spans="1:21" s="15" customFormat="1" ht="12.75">
      <c r="A19" s="57"/>
      <c r="B19" s="58"/>
      <c r="C19" s="58"/>
      <c r="D19" s="56"/>
      <c r="E19" s="59"/>
      <c r="F19" s="100">
        <v>104353</v>
      </c>
      <c r="G19" s="101"/>
      <c r="H19" s="102">
        <v>37553.35486111111</v>
      </c>
      <c r="I19" s="102">
        <v>37553.37430555555</v>
      </c>
      <c r="J19" s="103"/>
      <c r="K19" s="103">
        <f t="shared" si="5"/>
        <v>0.46666666661622</v>
      </c>
      <c r="L19" s="124" t="s">
        <v>32</v>
      </c>
      <c r="M19" s="105" t="s">
        <v>39</v>
      </c>
      <c r="N19" s="106" t="s">
        <v>58</v>
      </c>
      <c r="O19" s="119">
        <f t="shared" si="0"/>
      </c>
      <c r="P19" s="12">
        <f t="shared" si="1"/>
      </c>
      <c r="Q19" s="12">
        <f t="shared" si="2"/>
        <v>1</v>
      </c>
      <c r="R19" s="12">
        <f t="shared" si="4"/>
        <v>1</v>
      </c>
      <c r="S19" s="3"/>
      <c r="T19" s="3"/>
      <c r="U19" s="3"/>
    </row>
    <row r="20" spans="1:21" s="15" customFormat="1" ht="12.75">
      <c r="A20" s="17">
        <v>20</v>
      </c>
      <c r="B20" s="29">
        <v>37553.37430555555</v>
      </c>
      <c r="C20" s="29">
        <v>37555.74166666667</v>
      </c>
      <c r="D20" s="31">
        <f>(C20-B20)*24</f>
        <v>56.81666666676756</v>
      </c>
      <c r="E20" s="37" t="s">
        <v>56</v>
      </c>
      <c r="F20" s="71">
        <v>104356</v>
      </c>
      <c r="G20" s="66"/>
      <c r="H20" s="29">
        <v>37555.74166666667</v>
      </c>
      <c r="I20" s="29">
        <v>37555.75</v>
      </c>
      <c r="J20" s="62">
        <f>(I20-H20)*24</f>
        <v>0.19999999995343387</v>
      </c>
      <c r="K20" s="31">
        <f t="shared" si="5"/>
        <v>0.19999999995343387</v>
      </c>
      <c r="L20" s="107" t="s">
        <v>60</v>
      </c>
      <c r="M20" s="14" t="s">
        <v>28</v>
      </c>
      <c r="N20" s="37" t="s">
        <v>59</v>
      </c>
      <c r="O20" s="119">
        <f t="shared" si="0"/>
        <v>1</v>
      </c>
      <c r="P20" s="12">
        <f t="shared" si="1"/>
      </c>
      <c r="Q20" s="12">
        <f t="shared" si="2"/>
      </c>
      <c r="R20" s="12">
        <f t="shared" si="4"/>
        <v>1</v>
      </c>
      <c r="S20" s="3"/>
      <c r="T20" s="3"/>
      <c r="U20" s="3"/>
    </row>
    <row r="21" spans="1:21" s="15" customFormat="1" ht="12.75">
      <c r="A21" s="57">
        <v>21</v>
      </c>
      <c r="B21" s="58">
        <v>37555.75</v>
      </c>
      <c r="C21" s="58">
        <v>37556.43194444444</v>
      </c>
      <c r="D21" s="56">
        <f>(C21-B21)*24+1</f>
        <v>17.366666666581295</v>
      </c>
      <c r="E21" s="59" t="s">
        <v>56</v>
      </c>
      <c r="F21" s="72">
        <v>104357</v>
      </c>
      <c r="G21" s="67"/>
      <c r="H21" s="58">
        <v>37556.43194444444</v>
      </c>
      <c r="I21" s="58">
        <v>37556.4375</v>
      </c>
      <c r="J21" s="56">
        <f>(I21-H21)*24</f>
        <v>0.13333333341870457</v>
      </c>
      <c r="K21" s="56">
        <f t="shared" si="5"/>
        <v>0.13333333341870457</v>
      </c>
      <c r="L21" s="118" t="s">
        <v>60</v>
      </c>
      <c r="M21" s="60" t="s">
        <v>28</v>
      </c>
      <c r="N21" s="59" t="s">
        <v>59</v>
      </c>
      <c r="O21" s="119">
        <f t="shared" si="0"/>
        <v>1</v>
      </c>
      <c r="P21" s="12">
        <f t="shared" si="1"/>
      </c>
      <c r="Q21" s="12">
        <f t="shared" si="2"/>
      </c>
      <c r="R21" s="12">
        <f t="shared" si="4"/>
        <v>1</v>
      </c>
      <c r="S21" s="3"/>
      <c r="T21" s="3"/>
      <c r="U21" s="3"/>
    </row>
    <row r="22" spans="1:21" s="15" customFormat="1" ht="12.75">
      <c r="A22" s="17">
        <v>22</v>
      </c>
      <c r="B22" s="29">
        <v>37556.4375</v>
      </c>
      <c r="C22" s="29">
        <v>37556.99444444444</v>
      </c>
      <c r="D22" s="31">
        <f>(C22-B22)*24</f>
        <v>13.366666666581295</v>
      </c>
      <c r="E22" s="37" t="s">
        <v>61</v>
      </c>
      <c r="F22" s="71">
        <v>104358</v>
      </c>
      <c r="G22" s="66"/>
      <c r="H22" s="29">
        <v>37556.99444444444</v>
      </c>
      <c r="I22" s="29">
        <v>37557.03333333333</v>
      </c>
      <c r="J22" s="62">
        <f>(I22-H22)*24</f>
        <v>0.933333333407063</v>
      </c>
      <c r="K22" s="31">
        <f t="shared" si="5"/>
        <v>0.933333333407063</v>
      </c>
      <c r="L22" s="107" t="s">
        <v>60</v>
      </c>
      <c r="M22" s="14" t="s">
        <v>28</v>
      </c>
      <c r="N22" s="37" t="s">
        <v>63</v>
      </c>
      <c r="O22" s="119">
        <f t="shared" si="0"/>
        <v>1</v>
      </c>
      <c r="P22" s="12">
        <f t="shared" si="1"/>
      </c>
      <c r="Q22" s="12">
        <f t="shared" si="2"/>
      </c>
      <c r="R22" s="12">
        <f t="shared" si="4"/>
        <v>1</v>
      </c>
      <c r="S22" s="3"/>
      <c r="T22" s="3"/>
      <c r="U22" s="3"/>
    </row>
    <row r="23" spans="1:21" s="15" customFormat="1" ht="12.75">
      <c r="A23" s="57">
        <v>23</v>
      </c>
      <c r="B23" s="58">
        <v>37557.03333333333</v>
      </c>
      <c r="C23" s="58">
        <v>37557.67847222222</v>
      </c>
      <c r="D23" s="56">
        <f>(C23-B23)*24</f>
        <v>15.483333333337214</v>
      </c>
      <c r="E23" s="59" t="s">
        <v>62</v>
      </c>
      <c r="F23" s="72">
        <v>104359</v>
      </c>
      <c r="G23" s="67"/>
      <c r="H23" s="58">
        <v>37557.67847222222</v>
      </c>
      <c r="I23" s="58">
        <v>37557.69930555556</v>
      </c>
      <c r="J23" s="56">
        <f>(I23-H23)*24</f>
        <v>0.5000000000582077</v>
      </c>
      <c r="K23" s="56">
        <f t="shared" si="5"/>
        <v>0.5000000000582077</v>
      </c>
      <c r="L23" s="118" t="s">
        <v>4</v>
      </c>
      <c r="M23" s="60" t="s">
        <v>28</v>
      </c>
      <c r="N23" s="59" t="s">
        <v>64</v>
      </c>
      <c r="O23" s="119">
        <f t="shared" si="0"/>
        <v>1</v>
      </c>
      <c r="P23" s="12">
        <f t="shared" si="1"/>
      </c>
      <c r="Q23" s="12">
        <f t="shared" si="2"/>
      </c>
      <c r="R23" s="12">
        <f t="shared" si="4"/>
        <v>1</v>
      </c>
      <c r="S23" s="3"/>
      <c r="T23" s="3"/>
      <c r="U23" s="3"/>
    </row>
    <row r="24" spans="1:21" s="15" customFormat="1" ht="12.75">
      <c r="A24" s="17">
        <v>24</v>
      </c>
      <c r="B24" s="29">
        <v>37557.69930555556</v>
      </c>
      <c r="C24" s="29">
        <v>37558.33263888889</v>
      </c>
      <c r="D24" s="31">
        <f>(C24-B24)*24</f>
        <v>15.199999999953434</v>
      </c>
      <c r="E24" s="37" t="s">
        <v>48</v>
      </c>
      <c r="F24" s="71"/>
      <c r="G24" s="66"/>
      <c r="H24" s="29">
        <v>37558.33263888889</v>
      </c>
      <c r="I24" s="29">
        <v>37558.33263888889</v>
      </c>
      <c r="J24" s="62">
        <f>(I24-H24)*24</f>
        <v>0</v>
      </c>
      <c r="K24" s="31">
        <f t="shared" si="5"/>
        <v>0</v>
      </c>
      <c r="L24" s="107" t="s">
        <v>26</v>
      </c>
      <c r="M24" s="14" t="s">
        <v>41</v>
      </c>
      <c r="N24" s="37"/>
      <c r="O24" s="119">
        <f t="shared" si="0"/>
      </c>
      <c r="P24" s="12">
        <f t="shared" si="1"/>
        <v>1</v>
      </c>
      <c r="Q24" s="12">
        <f>IF($M27="Inhibits beam to user",1,"")</f>
      </c>
      <c r="R24" s="12">
        <f t="shared" si="4"/>
        <v>1</v>
      </c>
      <c r="S24" s="3"/>
      <c r="T24" s="3"/>
      <c r="U24" s="3"/>
    </row>
    <row r="25" spans="1:21" s="15" customFormat="1" ht="12.75">
      <c r="A25" s="77"/>
      <c r="B25" s="78"/>
      <c r="C25" s="78"/>
      <c r="D25" s="79">
        <f>SUM(D16:D24)</f>
        <v>141.88333333312767</v>
      </c>
      <c r="E25" s="80"/>
      <c r="F25" s="81"/>
      <c r="G25" s="82"/>
      <c r="H25" s="78"/>
      <c r="I25" s="78"/>
      <c r="J25" s="79">
        <f>SUM(J16:J24)</f>
        <v>3.10000000015134</v>
      </c>
      <c r="K25" s="79">
        <f>SUM(K16:K24)</f>
        <v>3.10000000015134</v>
      </c>
      <c r="L25" s="83"/>
      <c r="M25" s="84"/>
      <c r="N25" s="80"/>
      <c r="O25" s="79"/>
      <c r="P25" s="85"/>
      <c r="Q25" s="85"/>
      <c r="R25" s="117"/>
      <c r="S25" s="3"/>
      <c r="T25" s="3"/>
      <c r="U25" s="3"/>
    </row>
    <row r="26" spans="1:21" s="15" customFormat="1" ht="12.75">
      <c r="A26" s="57">
        <v>25</v>
      </c>
      <c r="B26" s="58">
        <v>37558.666666666664</v>
      </c>
      <c r="C26" s="58">
        <v>37560.1875</v>
      </c>
      <c r="D26" s="56">
        <f>(C26-B26)*24</f>
        <v>36.50000000005821</v>
      </c>
      <c r="E26" s="59" t="s">
        <v>65</v>
      </c>
      <c r="F26" s="72">
        <v>104363</v>
      </c>
      <c r="G26" s="67"/>
      <c r="H26" s="58">
        <v>37560.1875</v>
      </c>
      <c r="I26" s="58">
        <v>37560.19513888889</v>
      </c>
      <c r="J26" s="56">
        <f>(I26-H26)*24</f>
        <v>0.18333333340706304</v>
      </c>
      <c r="K26" s="56">
        <f>J26</f>
        <v>0.18333333340706304</v>
      </c>
      <c r="L26" s="118" t="s">
        <v>40</v>
      </c>
      <c r="M26" s="60" t="s">
        <v>28</v>
      </c>
      <c r="N26" s="59" t="s">
        <v>66</v>
      </c>
      <c r="O26" s="129">
        <f aca="true" t="shared" si="6" ref="O26:O41">IF($M26="Store Lost",1,"")</f>
        <v>1</v>
      </c>
      <c r="P26" s="128">
        <f>IF(L26="Scheduled",1,"")</f>
      </c>
      <c r="Q26" s="128">
        <f>IF(M26="Inhibits Beam to User",1,"")</f>
      </c>
      <c r="R26" s="130">
        <f aca="true" t="shared" si="7" ref="R26:R33">SUM(O26:Q26)</f>
        <v>1</v>
      </c>
      <c r="S26" s="3"/>
      <c r="T26" s="3"/>
      <c r="U26" s="3"/>
    </row>
    <row r="27" spans="1:21" s="15" customFormat="1" ht="12.75">
      <c r="A27" s="17">
        <v>26</v>
      </c>
      <c r="B27" s="29">
        <v>37560.19513888889</v>
      </c>
      <c r="C27" s="29">
        <v>37560.368055555555</v>
      </c>
      <c r="D27" s="31">
        <f>(C27-B27)*24</f>
        <v>4.149999999906868</v>
      </c>
      <c r="E27" s="37" t="s">
        <v>67</v>
      </c>
      <c r="F27" s="71">
        <v>104364</v>
      </c>
      <c r="G27" s="66"/>
      <c r="H27" s="29">
        <v>37560.368055555555</v>
      </c>
      <c r="I27" s="29">
        <v>37560.38263888889</v>
      </c>
      <c r="J27" s="31">
        <f>(I27-H27)*24</f>
        <v>0.35000000009313226</v>
      </c>
      <c r="K27" s="31">
        <f>J27</f>
        <v>0.35000000009313226</v>
      </c>
      <c r="L27" s="107" t="s">
        <v>60</v>
      </c>
      <c r="M27" s="14" t="s">
        <v>28</v>
      </c>
      <c r="N27" s="37" t="s">
        <v>68</v>
      </c>
      <c r="O27" s="129">
        <f t="shared" si="6"/>
        <v>1</v>
      </c>
      <c r="P27" s="128">
        <f aca="true" t="shared" si="8" ref="P27:P32">IF($L27="Scheduled",1,"")</f>
      </c>
      <c r="Q27" s="128">
        <f aca="true" t="shared" si="9" ref="Q27:Q32">IF($M27="Inhibits Beam to User",1,"")</f>
      </c>
      <c r="R27" s="130">
        <f t="shared" si="7"/>
        <v>1</v>
      </c>
      <c r="S27" s="3"/>
      <c r="T27" s="3"/>
      <c r="U27" s="3"/>
    </row>
    <row r="28" spans="1:21" s="15" customFormat="1" ht="12.75">
      <c r="A28" s="57">
        <v>27</v>
      </c>
      <c r="B28" s="58">
        <v>37560.38263888889</v>
      </c>
      <c r="C28" s="58">
        <v>37563.56875</v>
      </c>
      <c r="D28" s="56">
        <f>(C28-B28)*24</f>
        <v>76.46666666655801</v>
      </c>
      <c r="E28" s="59" t="s">
        <v>69</v>
      </c>
      <c r="F28" s="72"/>
      <c r="G28" s="67"/>
      <c r="H28" s="58">
        <v>37563.56875</v>
      </c>
      <c r="I28" s="58">
        <v>37563.604166666664</v>
      </c>
      <c r="J28" s="56">
        <f>(I28-H28)*24</f>
        <v>0.8499999999767169</v>
      </c>
      <c r="K28" s="56"/>
      <c r="L28" s="118"/>
      <c r="M28" s="60"/>
      <c r="N28" s="59"/>
      <c r="O28" s="31">
        <f t="shared" si="6"/>
      </c>
      <c r="P28" s="128">
        <f t="shared" si="8"/>
      </c>
      <c r="Q28" s="128">
        <f t="shared" si="9"/>
      </c>
      <c r="R28" s="130">
        <f t="shared" si="7"/>
        <v>0</v>
      </c>
      <c r="S28" s="3"/>
      <c r="T28" s="3"/>
      <c r="U28" s="3"/>
    </row>
    <row r="29" spans="1:21" s="15" customFormat="1" ht="12.75">
      <c r="A29" s="57"/>
      <c r="B29" s="58"/>
      <c r="C29" s="58"/>
      <c r="D29" s="122"/>
      <c r="E29" s="59"/>
      <c r="F29" s="93">
        <v>104365</v>
      </c>
      <c r="G29" s="94"/>
      <c r="H29" s="95">
        <v>37563.56875</v>
      </c>
      <c r="I29" s="95">
        <v>37563.58611111111</v>
      </c>
      <c r="J29" s="126"/>
      <c r="K29" s="96">
        <f>(I29-H29)*24</f>
        <v>0.41666666662786156</v>
      </c>
      <c r="L29" s="123" t="s">
        <v>60</v>
      </c>
      <c r="M29" s="98" t="s">
        <v>28</v>
      </c>
      <c r="N29" s="99" t="s">
        <v>69</v>
      </c>
      <c r="O29" s="129">
        <f t="shared" si="6"/>
        <v>1</v>
      </c>
      <c r="P29" s="128">
        <f t="shared" si="8"/>
      </c>
      <c r="Q29" s="128">
        <f t="shared" si="9"/>
      </c>
      <c r="R29" s="130">
        <f t="shared" si="7"/>
        <v>1</v>
      </c>
      <c r="S29" s="3"/>
      <c r="T29" s="3"/>
      <c r="U29" s="3"/>
    </row>
    <row r="30" spans="1:21" s="15" customFormat="1" ht="12.75">
      <c r="A30" s="57"/>
      <c r="B30" s="58"/>
      <c r="C30" s="58"/>
      <c r="D30" s="122"/>
      <c r="E30" s="59"/>
      <c r="F30" s="100">
        <v>104365</v>
      </c>
      <c r="G30" s="101"/>
      <c r="H30" s="102">
        <v>37563.58611111111</v>
      </c>
      <c r="I30" s="102">
        <v>37563.589583333334</v>
      </c>
      <c r="J30" s="127"/>
      <c r="K30" s="103">
        <f>(I30-H30)*24</f>
        <v>0.0833333334303461</v>
      </c>
      <c r="L30" s="124" t="s">
        <v>35</v>
      </c>
      <c r="M30" s="105" t="s">
        <v>39</v>
      </c>
      <c r="N30" s="106" t="s">
        <v>70</v>
      </c>
      <c r="O30" s="31">
        <f t="shared" si="6"/>
      </c>
      <c r="P30" s="128">
        <f t="shared" si="8"/>
      </c>
      <c r="Q30" s="128">
        <f t="shared" si="9"/>
        <v>1</v>
      </c>
      <c r="R30" s="130">
        <f t="shared" si="7"/>
        <v>1</v>
      </c>
      <c r="S30" s="3"/>
      <c r="T30" s="3"/>
      <c r="U30" s="3"/>
    </row>
    <row r="31" spans="1:21" s="15" customFormat="1" ht="12.75">
      <c r="A31" s="57"/>
      <c r="B31" s="58"/>
      <c r="C31" s="58"/>
      <c r="D31" s="122"/>
      <c r="E31" s="59"/>
      <c r="F31" s="93">
        <v>104365</v>
      </c>
      <c r="G31" s="94"/>
      <c r="H31" s="95">
        <v>37563.589583333334</v>
      </c>
      <c r="I31" s="95">
        <v>37563.604166666664</v>
      </c>
      <c r="J31" s="126"/>
      <c r="K31" s="96">
        <f>(I31-H31)*24</f>
        <v>0.3499999999185093</v>
      </c>
      <c r="L31" s="123" t="s">
        <v>42</v>
      </c>
      <c r="M31" s="98" t="s">
        <v>39</v>
      </c>
      <c r="N31" s="37" t="s">
        <v>71</v>
      </c>
      <c r="O31" s="31">
        <f t="shared" si="6"/>
      </c>
      <c r="P31" s="128">
        <f t="shared" si="8"/>
      </c>
      <c r="Q31" s="128">
        <f t="shared" si="9"/>
        <v>1</v>
      </c>
      <c r="R31" s="128">
        <f t="shared" si="7"/>
        <v>1</v>
      </c>
      <c r="S31" s="3"/>
      <c r="T31" s="3"/>
      <c r="U31" s="3"/>
    </row>
    <row r="32" spans="1:21" s="15" customFormat="1" ht="12.75">
      <c r="A32" s="17">
        <v>28</v>
      </c>
      <c r="B32" s="29">
        <v>37563.604166666664</v>
      </c>
      <c r="C32" s="29">
        <v>37563.69236111111</v>
      </c>
      <c r="D32" s="31">
        <f>(C32-B32)*24</f>
        <v>2.1166666667559184</v>
      </c>
      <c r="E32" s="37" t="s">
        <v>72</v>
      </c>
      <c r="F32" s="71">
        <v>104367</v>
      </c>
      <c r="G32" s="66"/>
      <c r="H32" s="29">
        <v>37563.69236111111</v>
      </c>
      <c r="I32" s="29">
        <v>37563.70625</v>
      </c>
      <c r="J32" s="31">
        <f>(I32-H32)*24</f>
        <v>0.33333333337213844</v>
      </c>
      <c r="K32" s="31">
        <f>J32</f>
        <v>0.33333333337213844</v>
      </c>
      <c r="L32" s="107" t="s">
        <v>7</v>
      </c>
      <c r="M32" s="14" t="s">
        <v>28</v>
      </c>
      <c r="N32" s="37" t="s">
        <v>73</v>
      </c>
      <c r="O32" s="129">
        <f t="shared" si="6"/>
        <v>1</v>
      </c>
      <c r="P32" s="128">
        <f t="shared" si="8"/>
      </c>
      <c r="Q32" s="128">
        <f t="shared" si="9"/>
      </c>
      <c r="R32" s="128">
        <f t="shared" si="7"/>
        <v>1</v>
      </c>
      <c r="S32" s="3"/>
      <c r="T32" s="3"/>
      <c r="U32" s="3"/>
    </row>
    <row r="33" spans="1:21" s="15" customFormat="1" ht="12.75">
      <c r="A33" s="57">
        <v>29</v>
      </c>
      <c r="B33" s="58">
        <v>37563.70625</v>
      </c>
      <c r="C33" s="58">
        <v>37564.333333333336</v>
      </c>
      <c r="D33" s="56">
        <f>(C33-B33)*24</f>
        <v>15.049999999988358</v>
      </c>
      <c r="E33" s="59" t="s">
        <v>48</v>
      </c>
      <c r="F33" s="72"/>
      <c r="G33" s="67"/>
      <c r="H33" s="58">
        <v>37563.333333333336</v>
      </c>
      <c r="I33" s="58">
        <v>37563.333333333336</v>
      </c>
      <c r="J33" s="56">
        <f>(I33-H33)*24</f>
        <v>0</v>
      </c>
      <c r="K33" s="56">
        <f>J33</f>
        <v>0</v>
      </c>
      <c r="L33" s="118" t="s">
        <v>26</v>
      </c>
      <c r="M33" s="60"/>
      <c r="N33" s="59"/>
      <c r="O33" s="129">
        <f t="shared" si="6"/>
      </c>
      <c r="P33" s="128">
        <f>IF(L33="Scheduled",1,"")</f>
        <v>1</v>
      </c>
      <c r="Q33" s="128">
        <f>IF(M33="Inhibits Beam to User",1,"")</f>
      </c>
      <c r="R33" s="130">
        <f t="shared" si="7"/>
        <v>1</v>
      </c>
      <c r="S33" s="3"/>
      <c r="T33" s="3"/>
      <c r="U33" s="3"/>
    </row>
    <row r="34" spans="1:21" s="15" customFormat="1" ht="12.75">
      <c r="A34" s="77"/>
      <c r="B34" s="78"/>
      <c r="C34" s="78"/>
      <c r="D34" s="79">
        <f>SUM(D26:D33)</f>
        <v>134.28333333326736</v>
      </c>
      <c r="E34" s="80"/>
      <c r="F34" s="81"/>
      <c r="G34" s="82"/>
      <c r="H34" s="78"/>
      <c r="I34" s="78"/>
      <c r="J34" s="79">
        <f>SUM(J26:J33)</f>
        <v>1.7166666668490507</v>
      </c>
      <c r="K34" s="79">
        <f>SUM(K26:K33)</f>
        <v>1.7166666668490507</v>
      </c>
      <c r="L34" s="83"/>
      <c r="M34" s="84"/>
      <c r="N34" s="80"/>
      <c r="O34" s="79"/>
      <c r="P34" s="85"/>
      <c r="Q34" s="85"/>
      <c r="R34" s="117"/>
      <c r="S34" s="3"/>
      <c r="T34" s="3"/>
      <c r="U34" s="3"/>
    </row>
    <row r="35" spans="1:21" s="142" customFormat="1" ht="12.75">
      <c r="A35" s="131">
        <v>30</v>
      </c>
      <c r="B35" s="132">
        <v>37566.333333333336</v>
      </c>
      <c r="C35" s="132">
        <v>37571.54305555556</v>
      </c>
      <c r="D35" s="62">
        <f>(C35-B35)*24</f>
        <v>125.03333333332557</v>
      </c>
      <c r="E35" s="133" t="s">
        <v>74</v>
      </c>
      <c r="F35" s="134">
        <v>104373</v>
      </c>
      <c r="G35" s="135"/>
      <c r="H35" s="132">
        <v>37571.54305555556</v>
      </c>
      <c r="I35" s="132">
        <v>37571.56041666667</v>
      </c>
      <c r="J35" s="62">
        <f>(I35-H35)*24</f>
        <v>0.41666666662786156</v>
      </c>
      <c r="K35" s="62">
        <f>J35</f>
        <v>0.41666666662786156</v>
      </c>
      <c r="L35" s="136" t="s">
        <v>60</v>
      </c>
      <c r="M35" s="137" t="s">
        <v>28</v>
      </c>
      <c r="N35" s="133" t="s">
        <v>75</v>
      </c>
      <c r="O35" s="138">
        <f t="shared" si="6"/>
        <v>1</v>
      </c>
      <c r="P35" s="139">
        <f>IF(L35="Scheduled",1,"")</f>
      </c>
      <c r="Q35" s="139">
        <f>IF(M35="Inhibits Beam to User",1,"")</f>
      </c>
      <c r="R35" s="140">
        <f>SUM(O35:Q35)</f>
        <v>1</v>
      </c>
      <c r="S35" s="141"/>
      <c r="T35" s="141"/>
      <c r="U35" s="141"/>
    </row>
    <row r="36" spans="1:21" s="15" customFormat="1" ht="12.75">
      <c r="A36" s="57">
        <v>32</v>
      </c>
      <c r="B36" s="58">
        <v>37571.56041666667</v>
      </c>
      <c r="C36" s="58">
        <v>37571.666666666664</v>
      </c>
      <c r="D36" s="56">
        <f>(C36-B36)*24</f>
        <v>2.549999999930151</v>
      </c>
      <c r="E36" s="59" t="s">
        <v>48</v>
      </c>
      <c r="F36" s="72"/>
      <c r="G36" s="67"/>
      <c r="H36" s="58">
        <v>37571.666666666664</v>
      </c>
      <c r="I36" s="58">
        <v>37571.666666666664</v>
      </c>
      <c r="J36" s="56">
        <f>(I36-H36)*24</f>
        <v>0</v>
      </c>
      <c r="K36" s="56">
        <f>J36</f>
        <v>0</v>
      </c>
      <c r="L36" s="118" t="s">
        <v>26</v>
      </c>
      <c r="M36" s="60"/>
      <c r="N36" s="59"/>
      <c r="O36" s="129">
        <f t="shared" si="6"/>
      </c>
      <c r="P36" s="128">
        <f>IF(L36="Scheduled",1,"")</f>
        <v>1</v>
      </c>
      <c r="Q36" s="128">
        <f>IF(M36="Inhibits Beam to User",1,"")</f>
      </c>
      <c r="R36" s="130">
        <f>SUM(O36:Q36)</f>
        <v>1</v>
      </c>
      <c r="S36" s="3"/>
      <c r="T36" s="3"/>
      <c r="U36" s="3"/>
    </row>
    <row r="37" spans="1:21" s="15" customFormat="1" ht="12.75">
      <c r="A37" s="77"/>
      <c r="B37" s="78"/>
      <c r="C37" s="78"/>
      <c r="D37" s="79">
        <f>SUM(D35:D36)</f>
        <v>127.58333333325572</v>
      </c>
      <c r="E37" s="80"/>
      <c r="F37" s="81"/>
      <c r="G37" s="82"/>
      <c r="H37" s="78"/>
      <c r="I37" s="78"/>
      <c r="J37" s="79">
        <f>SUM(J35:J36)</f>
        <v>0.41666666662786156</v>
      </c>
      <c r="K37" s="79">
        <f>SUM(K35:K36)</f>
        <v>0.41666666662786156</v>
      </c>
      <c r="L37" s="83"/>
      <c r="M37" s="84"/>
      <c r="N37" s="80"/>
      <c r="O37" s="79"/>
      <c r="P37" s="85"/>
      <c r="Q37" s="85"/>
      <c r="R37" s="117"/>
      <c r="S37" s="3"/>
      <c r="T37" s="3"/>
      <c r="U37" s="3"/>
    </row>
    <row r="38" spans="1:21" s="142" customFormat="1" ht="12.75">
      <c r="A38" s="131">
        <v>33</v>
      </c>
      <c r="B38" s="132">
        <v>37572.333333333336</v>
      </c>
      <c r="C38" s="132">
        <v>37573.32361111111</v>
      </c>
      <c r="D38" s="62">
        <f>(C38-B38)*24</f>
        <v>23.76666666660458</v>
      </c>
      <c r="E38" s="133" t="s">
        <v>76</v>
      </c>
      <c r="F38" s="134"/>
      <c r="G38" s="135"/>
      <c r="H38" s="132">
        <v>37573.322916666664</v>
      </c>
      <c r="I38" s="132">
        <v>37573.41875</v>
      </c>
      <c r="J38" s="62">
        <f>(I38-H38)*24</f>
        <v>2.2999999999883585</v>
      </c>
      <c r="K38" s="62"/>
      <c r="L38" s="136"/>
      <c r="M38" s="137"/>
      <c r="N38" s="133"/>
      <c r="O38" s="62">
        <f t="shared" si="6"/>
      </c>
      <c r="P38" s="139">
        <f>IF($L38="Scheduled",1,"")</f>
      </c>
      <c r="Q38" s="139">
        <f>IF($M38="Inhibits Beam to User",1,"")</f>
      </c>
      <c r="R38" s="140">
        <f>SUM(O38:Q38)</f>
        <v>0</v>
      </c>
      <c r="S38" s="141"/>
      <c r="T38" s="141"/>
      <c r="U38" s="141"/>
    </row>
    <row r="39" spans="1:21" s="15" customFormat="1" ht="12.75">
      <c r="A39" s="131"/>
      <c r="B39" s="132"/>
      <c r="C39" s="132"/>
      <c r="D39" s="143"/>
      <c r="E39" s="133"/>
      <c r="F39" s="93">
        <v>104377</v>
      </c>
      <c r="G39" s="94"/>
      <c r="H39" s="95">
        <v>37573.322916666664</v>
      </c>
      <c r="I39" s="95">
        <v>37573.34375</v>
      </c>
      <c r="J39" s="126"/>
      <c r="K39" s="96">
        <f>(I39-H39)*24</f>
        <v>0.5000000000582077</v>
      </c>
      <c r="L39" s="123" t="s">
        <v>42</v>
      </c>
      <c r="M39" s="98" t="s">
        <v>28</v>
      </c>
      <c r="N39" s="99" t="s">
        <v>77</v>
      </c>
      <c r="O39" s="129">
        <f t="shared" si="6"/>
        <v>1</v>
      </c>
      <c r="P39" s="128">
        <f>IF($L39="Scheduled",1,"")</f>
      </c>
      <c r="Q39" s="128">
        <f>IF($M39="Inhibits Beam to User",1,"")</f>
      </c>
      <c r="R39" s="130">
        <f>SUM(O39:Q39)</f>
        <v>1</v>
      </c>
      <c r="S39" s="3"/>
      <c r="T39" s="3"/>
      <c r="U39" s="3"/>
    </row>
    <row r="40" spans="1:21" s="15" customFormat="1" ht="12.75">
      <c r="A40" s="131"/>
      <c r="B40" s="132"/>
      <c r="C40" s="132"/>
      <c r="D40" s="143"/>
      <c r="E40" s="133"/>
      <c r="F40" s="100">
        <v>104377</v>
      </c>
      <c r="G40" s="101"/>
      <c r="H40" s="102">
        <v>37573.34375</v>
      </c>
      <c r="I40" s="102">
        <v>37573.41875</v>
      </c>
      <c r="J40" s="127"/>
      <c r="K40" s="103">
        <f>(I40-H40)*24</f>
        <v>1.7999999999301508</v>
      </c>
      <c r="L40" s="124" t="s">
        <v>60</v>
      </c>
      <c r="M40" s="105" t="s">
        <v>39</v>
      </c>
      <c r="N40" s="106" t="s">
        <v>78</v>
      </c>
      <c r="O40" s="31">
        <f t="shared" si="6"/>
      </c>
      <c r="P40" s="128">
        <f>IF($L40="Scheduled",1,"")</f>
      </c>
      <c r="Q40" s="128">
        <f>IF($M40="Inhibits Beam to User",1,"")</f>
        <v>1</v>
      </c>
      <c r="R40" s="130">
        <f>SUM(O40:Q40)</f>
        <v>1</v>
      </c>
      <c r="S40" s="3"/>
      <c r="T40" s="3"/>
      <c r="U40" s="3"/>
    </row>
    <row r="41" spans="1:21" s="15" customFormat="1" ht="12.75">
      <c r="A41" s="57">
        <v>35</v>
      </c>
      <c r="B41" s="58">
        <v>37573.41875</v>
      </c>
      <c r="C41" s="58">
        <v>37578.333333333336</v>
      </c>
      <c r="D41" s="56">
        <f>(C41-B41)*24</f>
        <v>117.95000000012806</v>
      </c>
      <c r="E41" s="59" t="s">
        <v>48</v>
      </c>
      <c r="F41" s="72"/>
      <c r="G41" s="67"/>
      <c r="H41" s="58"/>
      <c r="I41" s="58"/>
      <c r="J41" s="56"/>
      <c r="K41" s="56"/>
      <c r="L41" s="118" t="s">
        <v>26</v>
      </c>
      <c r="M41" s="60"/>
      <c r="N41" s="59"/>
      <c r="O41" s="129">
        <f t="shared" si="6"/>
      </c>
      <c r="P41" s="128">
        <f>IF(L41="Scheduled",1,"")</f>
        <v>1</v>
      </c>
      <c r="Q41" s="128">
        <f>IF(M41="Inhibits Beam to User",1,"")</f>
      </c>
      <c r="R41" s="130">
        <f>SUM(O41:Q41)</f>
        <v>1</v>
      </c>
      <c r="S41" s="3"/>
      <c r="T41" s="3"/>
      <c r="U41" s="3"/>
    </row>
    <row r="42" spans="1:21" s="15" customFormat="1" ht="12.75">
      <c r="A42" s="77"/>
      <c r="B42" s="78"/>
      <c r="C42" s="78"/>
      <c r="D42" s="79">
        <f>SUM(D38:D41)</f>
        <v>141.71666666673264</v>
      </c>
      <c r="E42" s="80"/>
      <c r="F42" s="81"/>
      <c r="G42" s="82"/>
      <c r="H42" s="78"/>
      <c r="I42" s="78"/>
      <c r="J42" s="79">
        <f>SUM(J38:J41)</f>
        <v>2.2999999999883585</v>
      </c>
      <c r="K42" s="79">
        <f>SUM(K38:K41)</f>
        <v>2.2999999999883585</v>
      </c>
      <c r="L42" s="83"/>
      <c r="M42" s="84"/>
      <c r="N42" s="80"/>
      <c r="O42" s="79"/>
      <c r="P42" s="85"/>
      <c r="Q42" s="85"/>
      <c r="R42" s="117"/>
      <c r="S42" s="3"/>
      <c r="T42" s="3"/>
      <c r="U42" s="3"/>
    </row>
    <row r="43" spans="1:21" s="142" customFormat="1" ht="12.75">
      <c r="A43" s="131">
        <v>45</v>
      </c>
      <c r="B43" s="132">
        <v>37580.333333333336</v>
      </c>
      <c r="C43" s="132">
        <v>37581.415972222225</v>
      </c>
      <c r="D43" s="62">
        <f>(C43-B43)*24</f>
        <v>25.983333333337214</v>
      </c>
      <c r="E43" s="133" t="s">
        <v>79</v>
      </c>
      <c r="F43" s="134">
        <v>104383</v>
      </c>
      <c r="G43" s="135"/>
      <c r="H43" s="132">
        <v>37581.415972222225</v>
      </c>
      <c r="I43" s="132">
        <v>37581.42847222222</v>
      </c>
      <c r="J43" s="62">
        <f>(I43-H43)*24</f>
        <v>0.2999999999301508</v>
      </c>
      <c r="K43" s="62">
        <f>(I43-H43)*24</f>
        <v>0.2999999999301508</v>
      </c>
      <c r="L43" s="136" t="s">
        <v>7</v>
      </c>
      <c r="M43" s="137" t="s">
        <v>28</v>
      </c>
      <c r="N43" s="133" t="s">
        <v>80</v>
      </c>
      <c r="O43" s="144">
        <f aca="true" t="shared" si="10" ref="O43:O57">IF($M43="Store Lost",1,"")</f>
        <v>1</v>
      </c>
      <c r="P43" s="63">
        <f aca="true" t="shared" si="11" ref="P43:P57">IF($L43="Scheduled",1,"")</f>
      </c>
      <c r="Q43" s="63">
        <f aca="true" t="shared" si="12" ref="Q43:Q57">IF($M43="Inhibits beam to user",1,"")</f>
      </c>
      <c r="R43" s="63">
        <f aca="true" t="shared" si="13" ref="R43:R48">SUM(O43:Q43)</f>
        <v>1</v>
      </c>
      <c r="S43" s="141"/>
      <c r="T43" s="141"/>
      <c r="U43" s="141"/>
    </row>
    <row r="44" spans="1:21" s="142" customFormat="1" ht="12.75">
      <c r="A44" s="57">
        <v>46</v>
      </c>
      <c r="B44" s="58">
        <v>37581.42847222222</v>
      </c>
      <c r="C44" s="58">
        <v>37582.40625</v>
      </c>
      <c r="D44" s="56">
        <f>(C44-B44)*24</f>
        <v>23.466666666674428</v>
      </c>
      <c r="E44" s="59" t="s">
        <v>81</v>
      </c>
      <c r="F44" s="72"/>
      <c r="G44" s="67"/>
      <c r="H44" s="58">
        <v>37582.40625</v>
      </c>
      <c r="I44" s="58">
        <v>37582.447222222225</v>
      </c>
      <c r="J44" s="56">
        <f>(I44-H44)*24</f>
        <v>0.9833333333954215</v>
      </c>
      <c r="K44" s="56"/>
      <c r="L44" s="118"/>
      <c r="M44" s="60"/>
      <c r="N44" s="59"/>
      <c r="O44" s="144">
        <f t="shared" si="10"/>
      </c>
      <c r="P44" s="63">
        <f t="shared" si="11"/>
      </c>
      <c r="Q44" s="63">
        <f t="shared" si="12"/>
      </c>
      <c r="R44" s="63">
        <f t="shared" si="13"/>
        <v>0</v>
      </c>
      <c r="S44" s="141"/>
      <c r="T44" s="141"/>
      <c r="U44" s="141"/>
    </row>
    <row r="45" spans="1:21" s="142" customFormat="1" ht="12.75">
      <c r="A45" s="57"/>
      <c r="B45" s="58"/>
      <c r="C45" s="58"/>
      <c r="D45" s="56"/>
      <c r="E45" s="59"/>
      <c r="F45" s="93">
        <v>104384</v>
      </c>
      <c r="G45" s="94"/>
      <c r="H45" s="95">
        <v>37582.40625</v>
      </c>
      <c r="I45" s="95">
        <v>37582.424305555556</v>
      </c>
      <c r="J45" s="96"/>
      <c r="K45" s="96">
        <f>(I45-H45)*24</f>
        <v>0.4333333333488554</v>
      </c>
      <c r="L45" s="123" t="s">
        <v>83</v>
      </c>
      <c r="M45" s="98" t="s">
        <v>28</v>
      </c>
      <c r="N45" s="99" t="s">
        <v>84</v>
      </c>
      <c r="O45" s="144">
        <f t="shared" si="10"/>
        <v>1</v>
      </c>
      <c r="P45" s="63">
        <f t="shared" si="11"/>
      </c>
      <c r="Q45" s="63">
        <f t="shared" si="12"/>
      </c>
      <c r="R45" s="63">
        <f t="shared" si="13"/>
        <v>1</v>
      </c>
      <c r="S45" s="141"/>
      <c r="T45" s="141"/>
      <c r="U45" s="141"/>
    </row>
    <row r="46" spans="1:21" s="142" customFormat="1" ht="12.75">
      <c r="A46" s="57"/>
      <c r="B46" s="58"/>
      <c r="C46" s="58"/>
      <c r="D46" s="56"/>
      <c r="E46" s="59"/>
      <c r="F46" s="100">
        <v>104384</v>
      </c>
      <c r="G46" s="101"/>
      <c r="H46" s="102">
        <v>37582.424305555556</v>
      </c>
      <c r="I46" s="102">
        <v>37582.447222222225</v>
      </c>
      <c r="J46" s="103"/>
      <c r="K46" s="103">
        <f>(I46-H46)*24</f>
        <v>0.5500000000465661</v>
      </c>
      <c r="L46" s="124" t="s">
        <v>85</v>
      </c>
      <c r="M46" s="105" t="s">
        <v>39</v>
      </c>
      <c r="N46" s="106" t="s">
        <v>86</v>
      </c>
      <c r="O46" s="144">
        <f t="shared" si="10"/>
      </c>
      <c r="P46" s="63">
        <f t="shared" si="11"/>
      </c>
      <c r="Q46" s="63">
        <f t="shared" si="12"/>
        <v>1</v>
      </c>
      <c r="R46" s="63">
        <f t="shared" si="13"/>
        <v>1</v>
      </c>
      <c r="S46" s="141"/>
      <c r="T46" s="141"/>
      <c r="U46" s="141"/>
    </row>
    <row r="47" spans="1:21" s="142" customFormat="1" ht="12.75">
      <c r="A47" s="131">
        <v>48</v>
      </c>
      <c r="B47" s="132">
        <v>37582.447222222225</v>
      </c>
      <c r="C47" s="132">
        <v>37583.459027777775</v>
      </c>
      <c r="D47" s="62">
        <f>(C47-B47)*24</f>
        <v>24.283333333209157</v>
      </c>
      <c r="E47" s="133" t="s">
        <v>87</v>
      </c>
      <c r="F47" s="134">
        <v>104385</v>
      </c>
      <c r="G47" s="135"/>
      <c r="H47" s="132">
        <v>37583.459027777775</v>
      </c>
      <c r="I47" s="132">
        <v>37583.49722222222</v>
      </c>
      <c r="J47" s="62">
        <f>(I47-H47)*24</f>
        <v>0.9166666666860692</v>
      </c>
      <c r="K47" s="62">
        <f>(I47-H47)*24</f>
        <v>0.9166666666860692</v>
      </c>
      <c r="L47" s="136" t="s">
        <v>60</v>
      </c>
      <c r="M47" s="137" t="s">
        <v>28</v>
      </c>
      <c r="N47" s="133" t="s">
        <v>82</v>
      </c>
      <c r="O47" s="144">
        <f t="shared" si="10"/>
        <v>1</v>
      </c>
      <c r="P47" s="63">
        <f t="shared" si="11"/>
      </c>
      <c r="Q47" s="63">
        <f t="shared" si="12"/>
      </c>
      <c r="R47" s="63">
        <f t="shared" si="13"/>
        <v>1</v>
      </c>
      <c r="S47" s="141"/>
      <c r="T47" s="141"/>
      <c r="U47" s="141"/>
    </row>
    <row r="48" spans="1:21" s="142" customFormat="1" ht="12.75">
      <c r="A48" s="57">
        <v>49</v>
      </c>
      <c r="B48" s="58">
        <v>37583.49722222222</v>
      </c>
      <c r="C48" s="58">
        <v>37587.99930555555</v>
      </c>
      <c r="D48" s="56">
        <f>(C48-B48)*24</f>
        <v>108.04999999998836</v>
      </c>
      <c r="E48" s="59" t="s">
        <v>48</v>
      </c>
      <c r="F48" s="72"/>
      <c r="G48" s="67"/>
      <c r="H48" s="58">
        <v>37587.99930555555</v>
      </c>
      <c r="I48" s="58">
        <v>37587.99930555555</v>
      </c>
      <c r="J48" s="56">
        <f>(I48-H48)*24</f>
        <v>0</v>
      </c>
      <c r="K48" s="56">
        <f>(I48-H48)*24</f>
        <v>0</v>
      </c>
      <c r="L48" s="118" t="s">
        <v>26</v>
      </c>
      <c r="M48" s="60"/>
      <c r="N48" s="59"/>
      <c r="O48" s="144">
        <f t="shared" si="10"/>
      </c>
      <c r="P48" s="63">
        <f t="shared" si="11"/>
        <v>1</v>
      </c>
      <c r="Q48" s="63">
        <f t="shared" si="12"/>
      </c>
      <c r="R48" s="63">
        <f t="shared" si="13"/>
        <v>1</v>
      </c>
      <c r="S48" s="141"/>
      <c r="T48" s="141"/>
      <c r="U48" s="141"/>
    </row>
    <row r="49" spans="1:21" s="15" customFormat="1" ht="12.75">
      <c r="A49" s="77"/>
      <c r="B49" s="78"/>
      <c r="C49" s="78"/>
      <c r="D49" s="79">
        <f>SUM(D43:D48)</f>
        <v>181.78333333320916</v>
      </c>
      <c r="E49" s="80"/>
      <c r="F49" s="81"/>
      <c r="G49" s="82"/>
      <c r="H49" s="78"/>
      <c r="I49" s="78"/>
      <c r="J49" s="79">
        <f>SUM(J43:J48)</f>
        <v>2.2000000000116415</v>
      </c>
      <c r="K49" s="79">
        <f>SUM(K43:K48)</f>
        <v>2.2000000000116415</v>
      </c>
      <c r="L49" s="83"/>
      <c r="M49" s="84"/>
      <c r="N49" s="80"/>
      <c r="O49" s="79"/>
      <c r="P49" s="85"/>
      <c r="Q49" s="85"/>
      <c r="R49" s="85"/>
      <c r="S49" s="3"/>
      <c r="T49" s="3"/>
      <c r="U49" s="3"/>
    </row>
    <row r="50" spans="1:21" s="108" customFormat="1" ht="12.75">
      <c r="A50" s="17">
        <v>50</v>
      </c>
      <c r="B50" s="29">
        <v>37589.333333333336</v>
      </c>
      <c r="C50" s="29">
        <v>37590.67638888889</v>
      </c>
      <c r="D50" s="62">
        <f>(C50-B50)*24</f>
        <v>32.233333333279006</v>
      </c>
      <c r="E50" s="37" t="s">
        <v>88</v>
      </c>
      <c r="F50" s="71">
        <v>104388</v>
      </c>
      <c r="G50" s="66"/>
      <c r="H50" s="29">
        <v>37590.67638888889</v>
      </c>
      <c r="I50" s="29">
        <v>37590.72083333333</v>
      </c>
      <c r="J50" s="62">
        <f>(I50-H50)*24</f>
        <v>1.0666666666511446</v>
      </c>
      <c r="K50" s="62">
        <f>(I50-H50)*24</f>
        <v>1.0666666666511446</v>
      </c>
      <c r="L50" s="107" t="s">
        <v>4</v>
      </c>
      <c r="M50" s="14" t="s">
        <v>28</v>
      </c>
      <c r="N50" s="37" t="s">
        <v>89</v>
      </c>
      <c r="O50" s="144">
        <f t="shared" si="10"/>
        <v>1</v>
      </c>
      <c r="P50" s="63">
        <f t="shared" si="11"/>
      </c>
      <c r="Q50" s="63">
        <f t="shared" si="12"/>
      </c>
      <c r="R50" s="63">
        <f>SUM(O50:Q50)</f>
        <v>1</v>
      </c>
      <c r="S50" s="12"/>
      <c r="T50" s="12"/>
      <c r="U50" s="12"/>
    </row>
    <row r="51" spans="1:21" s="108" customFormat="1" ht="12.75">
      <c r="A51" s="17">
        <v>51</v>
      </c>
      <c r="B51" s="29">
        <v>37590.72083333333</v>
      </c>
      <c r="C51" s="29">
        <v>37593.33263888889</v>
      </c>
      <c r="D51" s="62">
        <f>(C51-B51)*24</f>
        <v>62.683333333348855</v>
      </c>
      <c r="E51" s="37" t="s">
        <v>48</v>
      </c>
      <c r="F51" s="71"/>
      <c r="G51" s="66"/>
      <c r="H51" s="29">
        <v>37593.33263888889</v>
      </c>
      <c r="I51" s="29">
        <v>37593.33263888889</v>
      </c>
      <c r="J51" s="62">
        <f>(I51-H51)*24</f>
        <v>0</v>
      </c>
      <c r="K51" s="62">
        <f>(I51-H51)*24</f>
        <v>0</v>
      </c>
      <c r="L51" s="107" t="s">
        <v>26</v>
      </c>
      <c r="M51" s="14"/>
      <c r="N51" s="37"/>
      <c r="O51" s="144">
        <f t="shared" si="10"/>
      </c>
      <c r="P51" s="63">
        <f t="shared" si="11"/>
        <v>1</v>
      </c>
      <c r="Q51" s="63">
        <f t="shared" si="12"/>
      </c>
      <c r="R51" s="63">
        <f>SUM(O51:Q51)</f>
        <v>1</v>
      </c>
      <c r="S51" s="12"/>
      <c r="T51" s="12"/>
      <c r="U51" s="12"/>
    </row>
    <row r="52" spans="1:21" s="15" customFormat="1" ht="12.75">
      <c r="A52" s="77"/>
      <c r="B52" s="78"/>
      <c r="C52" s="78"/>
      <c r="D52" s="79">
        <f>SUM(D50:D51)</f>
        <v>94.91666666662786</v>
      </c>
      <c r="E52" s="80"/>
      <c r="F52" s="81"/>
      <c r="G52" s="82"/>
      <c r="H52" s="78"/>
      <c r="I52" s="78"/>
      <c r="J52" s="79">
        <f>SUM(J50:J51)</f>
        <v>1.0666666666511446</v>
      </c>
      <c r="K52" s="79">
        <f>SUM(K50:K51)</f>
        <v>1.0666666666511446</v>
      </c>
      <c r="L52" s="83"/>
      <c r="M52" s="84"/>
      <c r="N52" s="80"/>
      <c r="O52" s="79"/>
      <c r="P52" s="85"/>
      <c r="Q52" s="85"/>
      <c r="R52" s="85"/>
      <c r="S52" s="3"/>
      <c r="T52" s="3"/>
      <c r="U52" s="3"/>
    </row>
    <row r="53" spans="1:21" s="15" customFormat="1" ht="12.75">
      <c r="A53" s="17">
        <v>52</v>
      </c>
      <c r="B53" s="29">
        <v>37593.666666666664</v>
      </c>
      <c r="C53" s="29">
        <v>37599.33263888889</v>
      </c>
      <c r="D53" s="62">
        <f>(C53-B53)*24</f>
        <v>135.98333333339542</v>
      </c>
      <c r="E53" s="37" t="s">
        <v>48</v>
      </c>
      <c r="F53" s="71"/>
      <c r="G53" s="66"/>
      <c r="H53" s="29">
        <v>37599.33263888889</v>
      </c>
      <c r="I53" s="29">
        <v>37599.33263888889</v>
      </c>
      <c r="J53" s="62">
        <f>(I53-H53)*24</f>
        <v>0</v>
      </c>
      <c r="K53" s="62">
        <f>(I53-H53)*24</f>
        <v>0</v>
      </c>
      <c r="L53" s="107" t="s">
        <v>26</v>
      </c>
      <c r="M53" s="14"/>
      <c r="N53" s="37"/>
      <c r="O53" s="63">
        <f t="shared" si="10"/>
      </c>
      <c r="P53" s="63">
        <f t="shared" si="11"/>
        <v>1</v>
      </c>
      <c r="Q53" s="63">
        <f t="shared" si="12"/>
      </c>
      <c r="R53" s="63">
        <f>SUM(O53:Q53)</f>
        <v>1</v>
      </c>
      <c r="S53" s="3"/>
      <c r="T53" s="3"/>
      <c r="U53" s="3"/>
    </row>
    <row r="54" spans="1:21" s="15" customFormat="1" ht="12.75">
      <c r="A54" s="109"/>
      <c r="B54" s="110"/>
      <c r="C54" s="110"/>
      <c r="D54" s="111">
        <f>SUM(D53:D53)</f>
        <v>135.98333333339542</v>
      </c>
      <c r="E54" s="112"/>
      <c r="F54" s="113"/>
      <c r="G54" s="114"/>
      <c r="H54" s="110"/>
      <c r="I54" s="110"/>
      <c r="J54" s="111">
        <f>SUM(J53:J53)</f>
        <v>0</v>
      </c>
      <c r="K54" s="111">
        <f>SUM(K53:K53)</f>
        <v>0</v>
      </c>
      <c r="L54" s="115"/>
      <c r="M54" s="116"/>
      <c r="N54" s="112"/>
      <c r="O54" s="111"/>
      <c r="P54" s="117"/>
      <c r="Q54" s="117"/>
      <c r="R54" s="117"/>
      <c r="S54" s="3"/>
      <c r="T54" s="3"/>
      <c r="U54" s="3"/>
    </row>
    <row r="55" spans="1:21" s="15" customFormat="1" ht="12.75">
      <c r="A55" s="17"/>
      <c r="B55" s="29"/>
      <c r="C55" s="29"/>
      <c r="D55" s="145"/>
      <c r="E55" s="37"/>
      <c r="F55" s="71">
        <v>104392</v>
      </c>
      <c r="G55" s="66"/>
      <c r="H55" s="29">
        <v>37601.33888888889</v>
      </c>
      <c r="I55" s="29">
        <v>37601.33888888889</v>
      </c>
      <c r="J55" s="62">
        <f>(I55-H55)*24</f>
        <v>0</v>
      </c>
      <c r="K55" s="62">
        <f>(I55-H55)*24</f>
        <v>0</v>
      </c>
      <c r="L55" s="107" t="s">
        <v>42</v>
      </c>
      <c r="M55" s="14" t="s">
        <v>39</v>
      </c>
      <c r="N55" s="37" t="s">
        <v>91</v>
      </c>
      <c r="O55" s="63">
        <f t="shared" si="10"/>
      </c>
      <c r="P55" s="63">
        <f t="shared" si="11"/>
      </c>
      <c r="Q55" s="63">
        <f t="shared" si="12"/>
        <v>1</v>
      </c>
      <c r="R55" s="63">
        <f>SUM(O55:Q55)</f>
        <v>1</v>
      </c>
      <c r="S55" s="3"/>
      <c r="T55" s="3"/>
      <c r="U55" s="3"/>
    </row>
    <row r="56" spans="1:21" s="15" customFormat="1" ht="12.75">
      <c r="A56" s="17">
        <v>55</v>
      </c>
      <c r="B56" s="29">
        <v>37601.33888888889</v>
      </c>
      <c r="C56" s="29">
        <v>37608.58611111111</v>
      </c>
      <c r="D56" s="62">
        <f>(C56-B56)*24</f>
        <v>173.93333333329065</v>
      </c>
      <c r="E56" s="37" t="s">
        <v>90</v>
      </c>
      <c r="F56" s="71">
        <v>104391</v>
      </c>
      <c r="G56" s="66"/>
      <c r="H56" s="29">
        <v>37608.58611111111</v>
      </c>
      <c r="I56" s="29">
        <v>37608.600694444445</v>
      </c>
      <c r="J56" s="62">
        <f>(I56-H56)*24</f>
        <v>0.35000000009313226</v>
      </c>
      <c r="K56" s="62">
        <f>(I56-H56)*24</f>
        <v>0.35000000009313226</v>
      </c>
      <c r="L56" s="107" t="s">
        <v>60</v>
      </c>
      <c r="M56" s="14" t="s">
        <v>28</v>
      </c>
      <c r="N56" s="37" t="s">
        <v>92</v>
      </c>
      <c r="O56" s="63">
        <f t="shared" si="10"/>
        <v>1</v>
      </c>
      <c r="P56" s="63">
        <f t="shared" si="11"/>
      </c>
      <c r="Q56" s="63">
        <f t="shared" si="12"/>
      </c>
      <c r="R56" s="63">
        <f>SUM(O56:Q56)</f>
        <v>1</v>
      </c>
      <c r="S56" s="3"/>
      <c r="T56" s="3"/>
      <c r="U56" s="3"/>
    </row>
    <row r="57" spans="1:21" s="15" customFormat="1" ht="12.75">
      <c r="A57" s="17">
        <v>70</v>
      </c>
      <c r="B57" s="29">
        <v>37608.600694444445</v>
      </c>
      <c r="C57" s="29">
        <v>37609.99930555555</v>
      </c>
      <c r="D57" s="62">
        <f>(C57-B57)*24</f>
        <v>33.56666666659294</v>
      </c>
      <c r="E57" s="37" t="s">
        <v>48</v>
      </c>
      <c r="F57" s="71"/>
      <c r="G57" s="66"/>
      <c r="H57" s="29">
        <v>37609.99930555555</v>
      </c>
      <c r="I57" s="29">
        <v>37609.99930555555</v>
      </c>
      <c r="J57" s="62">
        <f>(I57-H57)*24</f>
        <v>0</v>
      </c>
      <c r="K57" s="62">
        <f>(I57-H57)*24</f>
        <v>0</v>
      </c>
      <c r="L57" s="107" t="s">
        <v>26</v>
      </c>
      <c r="M57" s="14"/>
      <c r="N57" s="37"/>
      <c r="O57" s="63">
        <f t="shared" si="10"/>
      </c>
      <c r="P57" s="63">
        <f t="shared" si="11"/>
        <v>1</v>
      </c>
      <c r="Q57" s="63">
        <f t="shared" si="12"/>
      </c>
      <c r="R57" s="63">
        <f>SUM(O57:Q57)</f>
        <v>1</v>
      </c>
      <c r="S57" s="3"/>
      <c r="T57" s="3"/>
      <c r="U57" s="3"/>
    </row>
    <row r="58" spans="1:21" s="15" customFormat="1" ht="12.75">
      <c r="A58" s="109"/>
      <c r="B58" s="110"/>
      <c r="C58" s="110"/>
      <c r="D58" s="111">
        <f>SUM(D55:D57)</f>
        <v>207.49999999988358</v>
      </c>
      <c r="E58" s="112"/>
      <c r="F58" s="113"/>
      <c r="G58" s="114"/>
      <c r="H58" s="110"/>
      <c r="I58" s="110"/>
      <c r="J58" s="111">
        <f>SUM(J55:J57)</f>
        <v>0.35000000009313226</v>
      </c>
      <c r="K58" s="111">
        <f>SUM(K55:K57)</f>
        <v>0.35000000009313226</v>
      </c>
      <c r="L58" s="115"/>
      <c r="M58" s="116"/>
      <c r="N58" s="112"/>
      <c r="O58" s="111"/>
      <c r="P58" s="117"/>
      <c r="Q58" s="117"/>
      <c r="R58" s="117"/>
      <c r="S58" s="3"/>
      <c r="T58" s="3"/>
      <c r="U58" s="3"/>
    </row>
    <row r="59" spans="1:16" ht="12.75">
      <c r="A59" s="38"/>
      <c r="B59" s="19"/>
      <c r="C59" s="19"/>
      <c r="D59" s="7"/>
      <c r="E59" s="16"/>
      <c r="F59" s="70"/>
      <c r="G59" s="65"/>
      <c r="K59" s="25"/>
      <c r="O59" s="8"/>
      <c r="P59" s="1">
        <f>IF($N60="Store Lost",1,"")</f>
      </c>
    </row>
    <row r="60" spans="1:16" ht="12.75">
      <c r="A60" s="38"/>
      <c r="B60" s="19"/>
      <c r="C60" s="19"/>
      <c r="D60" s="7"/>
      <c r="E60" s="16"/>
      <c r="F60" s="70"/>
      <c r="G60" s="65"/>
      <c r="K60" s="25"/>
      <c r="O60" s="8"/>
      <c r="P60" s="1">
        <f>IF($N61="Store Lost",1,"")</f>
      </c>
    </row>
    <row r="61" spans="1:16" ht="14.25" customHeight="1">
      <c r="A61" s="38"/>
      <c r="B61" s="19"/>
      <c r="C61" s="13" t="s">
        <v>17</v>
      </c>
      <c r="D61" s="49">
        <f>O63</f>
        <v>20</v>
      </c>
      <c r="E61" s="16"/>
      <c r="F61" s="70"/>
      <c r="G61" s="65"/>
      <c r="H61" s="40"/>
      <c r="I61" s="40"/>
      <c r="J61" s="54" t="s">
        <v>10</v>
      </c>
      <c r="K61" s="125"/>
      <c r="L61" s="18"/>
      <c r="M61" s="21"/>
      <c r="N61" s="8"/>
      <c r="P61" s="1">
        <f>IF($L61="Scheduled",1,"")</f>
      </c>
    </row>
    <row r="62" spans="1:16" ht="12.75">
      <c r="A62" s="38"/>
      <c r="B62" s="19"/>
      <c r="C62" s="13" t="s">
        <v>20</v>
      </c>
      <c r="D62" s="49">
        <f>D63-D61</f>
        <v>10</v>
      </c>
      <c r="E62" s="16"/>
      <c r="F62" s="70"/>
      <c r="G62" s="65"/>
      <c r="H62" s="40"/>
      <c r="I62" s="40"/>
      <c r="J62" s="7" t="s">
        <v>11</v>
      </c>
      <c r="K62" s="43" t="s">
        <v>12</v>
      </c>
      <c r="L62" s="18"/>
      <c r="M62" s="21"/>
      <c r="N62" s="8"/>
      <c r="P62" s="1">
        <f>IF($L62="Scheduled",1,"")</f>
      </c>
    </row>
    <row r="63" spans="1:18" ht="13.5" thickBot="1">
      <c r="A63" s="38"/>
      <c r="B63" s="19"/>
      <c r="C63" s="13" t="s">
        <v>16</v>
      </c>
      <c r="D63" s="50">
        <f>COUNT(A6:A59)</f>
        <v>30</v>
      </c>
      <c r="E63" s="16"/>
      <c r="F63" s="70"/>
      <c r="G63" s="65"/>
      <c r="H63" s="40"/>
      <c r="I63" s="40"/>
      <c r="J63" s="32">
        <f>SUM(J6:J59)/2</f>
        <v>13.483333333628252</v>
      </c>
      <c r="K63" s="32">
        <f>SUM(K6:K59)/2</f>
        <v>13.483333333628252</v>
      </c>
      <c r="L63" s="18"/>
      <c r="M63" s="21"/>
      <c r="N63" s="8"/>
      <c r="O63" s="50">
        <f>SUM(O1:O59)</f>
        <v>20</v>
      </c>
      <c r="P63" s="50">
        <f>SUM(P1:P59)</f>
        <v>10</v>
      </c>
      <c r="Q63" s="50">
        <f>SUM(Q1:Q59)</f>
        <v>8</v>
      </c>
      <c r="R63" s="51">
        <f>SUM(O63:Q63)</f>
        <v>38</v>
      </c>
    </row>
    <row r="64" spans="1:17" ht="13.5" thickTop="1">
      <c r="A64" s="38"/>
      <c r="B64" s="19"/>
      <c r="C64" s="13"/>
      <c r="D64" s="7"/>
      <c r="E64" s="16"/>
      <c r="F64" s="70"/>
      <c r="G64" s="65"/>
      <c r="H64" s="40"/>
      <c r="I64" s="40"/>
      <c r="J64" s="7"/>
      <c r="K64" s="42"/>
      <c r="L64" s="18"/>
      <c r="M64" s="18"/>
      <c r="N64" s="8"/>
      <c r="O64" s="1" t="s">
        <v>29</v>
      </c>
      <c r="P64" s="2" t="s">
        <v>26</v>
      </c>
      <c r="Q64" s="1" t="s">
        <v>30</v>
      </c>
    </row>
    <row r="65" spans="1:18" ht="12.75">
      <c r="A65" s="38"/>
      <c r="B65" s="19"/>
      <c r="C65" s="13" t="s">
        <v>13</v>
      </c>
      <c r="D65" s="7">
        <f>SUM(D6:D59)/2</f>
        <v>1435.28333333286</v>
      </c>
      <c r="E65" s="22">
        <f>D65/24</f>
        <v>59.803472222202494</v>
      </c>
      <c r="F65" s="74" t="s">
        <v>43</v>
      </c>
      <c r="G65" s="65"/>
      <c r="H65" s="40"/>
      <c r="I65" s="40"/>
      <c r="J65" s="7"/>
      <c r="K65" s="42"/>
      <c r="L65" s="18"/>
      <c r="M65" s="18"/>
      <c r="N65" s="8"/>
      <c r="O65" s="1">
        <f>IF($M67="Store Lost",1,"")</f>
      </c>
      <c r="R65" s="51">
        <f>R63+14</f>
        <v>52</v>
      </c>
    </row>
    <row r="66" spans="1:15" ht="12.75">
      <c r="A66" s="38"/>
      <c r="B66" s="19"/>
      <c r="C66" s="13" t="s">
        <v>14</v>
      </c>
      <c r="D66" s="7">
        <f>J63</f>
        <v>13.483333333628252</v>
      </c>
      <c r="E66" s="16" t="s">
        <v>34</v>
      </c>
      <c r="F66" s="70"/>
      <c r="G66" s="65"/>
      <c r="H66" s="40"/>
      <c r="I66" s="40"/>
      <c r="J66" s="7"/>
      <c r="K66" s="42"/>
      <c r="L66" s="18"/>
      <c r="M66" s="18"/>
      <c r="N66" s="8"/>
      <c r="O66" s="1">
        <f>IF($M68="Store Lost",1,"")</f>
      </c>
    </row>
    <row r="67" spans="1:27" ht="13.5" thickBot="1">
      <c r="A67" s="38"/>
      <c r="B67" s="19"/>
      <c r="C67" s="13" t="s">
        <v>15</v>
      </c>
      <c r="D67" s="32">
        <f>SUM(D65:D66)</f>
        <v>1448.7666666664882</v>
      </c>
      <c r="E67" s="22"/>
      <c r="F67" s="70"/>
      <c r="G67" s="65"/>
      <c r="H67" s="40"/>
      <c r="I67" s="40"/>
      <c r="J67" s="7"/>
      <c r="K67" s="42"/>
      <c r="L67" s="18"/>
      <c r="M67" s="18"/>
      <c r="N67" s="8"/>
      <c r="O67" s="1">
        <f>IF($M69="Store Lost",1,"")</f>
      </c>
      <c r="Y67" s="3"/>
      <c r="Z67" s="3"/>
      <c r="AA67" s="3"/>
    </row>
    <row r="68" spans="1:16" ht="13.5" thickTop="1">
      <c r="A68" s="38"/>
      <c r="B68" s="19"/>
      <c r="C68" s="13"/>
      <c r="D68" s="33"/>
      <c r="E68" s="64"/>
      <c r="F68" s="70"/>
      <c r="G68" s="65"/>
      <c r="H68" s="7"/>
      <c r="I68" s="40"/>
      <c r="J68" s="7"/>
      <c r="K68" s="42"/>
      <c r="L68" s="18"/>
      <c r="M68" s="18"/>
      <c r="N68" s="8"/>
      <c r="O68" s="52">
        <f>O63+P63</f>
        <v>30</v>
      </c>
      <c r="P68" s="1">
        <f aca="true" t="shared" si="14" ref="P68:P84">IF($N70="Store Lost",1,"")</f>
      </c>
    </row>
    <row r="69" spans="1:24" ht="12.75">
      <c r="A69" s="38"/>
      <c r="B69" s="19"/>
      <c r="C69" s="13"/>
      <c r="D69" s="33"/>
      <c r="E69" s="16"/>
      <c r="F69" s="70"/>
      <c r="G69" s="65"/>
      <c r="H69" s="40"/>
      <c r="I69" s="40"/>
      <c r="J69" s="7"/>
      <c r="K69" s="42"/>
      <c r="L69" s="18"/>
      <c r="M69" s="18"/>
      <c r="N69" s="8"/>
      <c r="O69" s="8"/>
      <c r="P69" s="1">
        <f t="shared" si="14"/>
      </c>
      <c r="Q69" s="3"/>
      <c r="R69" s="3"/>
      <c r="S69" s="3"/>
      <c r="T69" s="3"/>
      <c r="U69" s="3"/>
      <c r="V69" s="3"/>
      <c r="W69" s="3"/>
      <c r="X69" s="3"/>
    </row>
    <row r="70" spans="1:16" ht="12.75">
      <c r="A70" s="38"/>
      <c r="B70" s="19"/>
      <c r="C70" s="13" t="s">
        <v>31</v>
      </c>
      <c r="D70" s="34">
        <f>IF(D61,D65/D61,D65)</f>
        <v>71.76416666664299</v>
      </c>
      <c r="E70" s="16"/>
      <c r="F70" s="70"/>
      <c r="G70" s="65"/>
      <c r="J70" s="41"/>
      <c r="K70" s="25"/>
      <c r="O70" s="8"/>
      <c r="P70" s="1">
        <f t="shared" si="14"/>
      </c>
    </row>
    <row r="71" spans="1:16" ht="12.75">
      <c r="A71" s="38"/>
      <c r="B71" s="19"/>
      <c r="C71" s="13" t="s">
        <v>18</v>
      </c>
      <c r="D71" s="33">
        <f>IF(D61,24/D70,0)</f>
        <v>0.3344287422925729</v>
      </c>
      <c r="E71" s="16"/>
      <c r="F71" s="70"/>
      <c r="G71" s="68"/>
      <c r="K71" s="25"/>
      <c r="O71" s="8"/>
      <c r="P71" s="1" t="e">
        <f>IF(#REF!="Store Lost",1,"")</f>
        <v>#REF!</v>
      </c>
    </row>
    <row r="72" spans="1:16" ht="12.75">
      <c r="A72" s="38"/>
      <c r="B72" s="19"/>
      <c r="C72" s="13" t="s">
        <v>19</v>
      </c>
      <c r="D72" s="45">
        <f>D65/D67</f>
        <v>0.9906932333246923</v>
      </c>
      <c r="E72" s="26"/>
      <c r="F72" s="70"/>
      <c r="G72" s="65"/>
      <c r="K72" s="25"/>
      <c r="O72" s="8"/>
      <c r="P72" s="1">
        <f t="shared" si="14"/>
      </c>
    </row>
    <row r="73" spans="1:16" ht="12.75">
      <c r="A73" s="38"/>
      <c r="B73" s="19"/>
      <c r="C73" s="19"/>
      <c r="D73" s="7"/>
      <c r="E73" s="16"/>
      <c r="F73" s="70"/>
      <c r="G73" s="65"/>
      <c r="K73" s="25"/>
      <c r="N73" s="8"/>
      <c r="O73" s="8"/>
      <c r="P73" s="1">
        <f t="shared" si="14"/>
      </c>
    </row>
    <row r="74" spans="1:16" ht="12.75">
      <c r="A74" s="38"/>
      <c r="B74" s="19"/>
      <c r="C74" s="19"/>
      <c r="D74" s="76"/>
      <c r="E74" s="16"/>
      <c r="F74" s="70"/>
      <c r="G74" s="65"/>
      <c r="K74" s="25"/>
      <c r="O74" s="8"/>
      <c r="P74" s="1">
        <f t="shared" si="14"/>
      </c>
    </row>
    <row r="75" spans="1:16" ht="12.75">
      <c r="A75" s="38"/>
      <c r="B75" s="19"/>
      <c r="C75" s="19"/>
      <c r="D75" s="7"/>
      <c r="E75" s="16"/>
      <c r="F75" s="70"/>
      <c r="G75" s="65"/>
      <c r="K75" s="25"/>
      <c r="O75" s="8"/>
      <c r="P75" s="1">
        <f t="shared" si="14"/>
      </c>
    </row>
    <row r="76" spans="1:16" ht="12.75">
      <c r="A76" s="38"/>
      <c r="B76" s="19"/>
      <c r="C76" s="19"/>
      <c r="D76" s="7"/>
      <c r="E76" s="16"/>
      <c r="F76" s="70"/>
      <c r="G76" s="65"/>
      <c r="K76" s="25"/>
      <c r="O76" s="8"/>
      <c r="P76" s="1">
        <f t="shared" si="14"/>
      </c>
    </row>
    <row r="77" spans="1:16" ht="12.75">
      <c r="A77" s="38"/>
      <c r="B77" s="19"/>
      <c r="C77" s="19"/>
      <c r="D77" s="7"/>
      <c r="E77" s="16"/>
      <c r="F77" s="70"/>
      <c r="G77" s="65"/>
      <c r="K77" s="25"/>
      <c r="O77" s="8"/>
      <c r="P77" s="1">
        <f t="shared" si="14"/>
      </c>
    </row>
    <row r="78" spans="1:16" ht="12.75">
      <c r="A78" s="38"/>
      <c r="B78" s="19"/>
      <c r="C78" s="19"/>
      <c r="D78" s="7"/>
      <c r="E78" s="16"/>
      <c r="F78" s="70"/>
      <c r="G78" s="65"/>
      <c r="K78" s="25"/>
      <c r="O78" s="8"/>
      <c r="P78" s="1">
        <f t="shared" si="14"/>
      </c>
    </row>
    <row r="79" spans="1:16" ht="12.75">
      <c r="A79" s="38"/>
      <c r="B79" s="19"/>
      <c r="C79" s="19"/>
      <c r="D79" s="7"/>
      <c r="E79" s="16"/>
      <c r="F79" s="70"/>
      <c r="G79" s="65"/>
      <c r="K79" s="25"/>
      <c r="O79" s="8"/>
      <c r="P79" s="1">
        <f t="shared" si="14"/>
      </c>
    </row>
    <row r="80" spans="1:27" s="5" customFormat="1" ht="13.5" thickBot="1">
      <c r="A80" s="38"/>
      <c r="B80" s="19"/>
      <c r="C80" s="19"/>
      <c r="D80" s="7"/>
      <c r="E80" s="16" t="s">
        <v>44</v>
      </c>
      <c r="F80" s="70"/>
      <c r="G80" s="65"/>
      <c r="H80" s="41"/>
      <c r="I80" s="41"/>
      <c r="J80" s="27"/>
      <c r="K80" s="25"/>
      <c r="L80" s="23"/>
      <c r="M80" s="23"/>
      <c r="N80" s="9"/>
      <c r="O80" s="8"/>
      <c r="P80" s="1">
        <f t="shared" si="14"/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16" ht="12.75">
      <c r="A81" s="38"/>
      <c r="B81" s="19"/>
      <c r="C81" s="19"/>
      <c r="D81" s="7"/>
      <c r="E81" s="16"/>
      <c r="F81" s="70"/>
      <c r="G81" s="65"/>
      <c r="K81" s="25"/>
      <c r="O81" s="8"/>
      <c r="P81" s="1">
        <f t="shared" si="14"/>
      </c>
    </row>
    <row r="82" spans="1:16" ht="12.75">
      <c r="A82" s="38"/>
      <c r="B82" s="19"/>
      <c r="C82" s="19"/>
      <c r="D82" s="7"/>
      <c r="E82" s="16"/>
      <c r="F82" s="70"/>
      <c r="G82" s="65"/>
      <c r="K82" s="25"/>
      <c r="O82" s="8"/>
      <c r="P82" s="1">
        <f t="shared" si="14"/>
      </c>
    </row>
    <row r="83" spans="1:16" ht="12.75">
      <c r="A83" s="38"/>
      <c r="B83" s="19"/>
      <c r="C83" s="19"/>
      <c r="D83" s="7"/>
      <c r="E83" s="16"/>
      <c r="F83" s="70"/>
      <c r="G83" s="65"/>
      <c r="K83" s="25"/>
      <c r="O83" s="8"/>
      <c r="P83" s="1">
        <f t="shared" si="14"/>
      </c>
    </row>
    <row r="84" spans="1:16" ht="12.75">
      <c r="A84" s="38"/>
      <c r="B84" s="19"/>
      <c r="C84" s="19"/>
      <c r="D84" s="7"/>
      <c r="E84" s="16"/>
      <c r="F84" s="70"/>
      <c r="G84" s="65"/>
      <c r="K84" s="25"/>
      <c r="O84" s="8"/>
      <c r="P84" s="1">
        <f t="shared" si="14"/>
      </c>
    </row>
    <row r="85" spans="1:11" ht="12.75">
      <c r="A85" s="38"/>
      <c r="B85" s="19"/>
      <c r="C85" s="19"/>
      <c r="D85" s="7"/>
      <c r="E85" s="16"/>
      <c r="F85" s="70"/>
      <c r="G85" s="65"/>
      <c r="K85" s="25"/>
    </row>
    <row r="86" spans="1:11" ht="12.75">
      <c r="A86" s="38"/>
      <c r="B86" s="19"/>
      <c r="C86" s="19"/>
      <c r="D86" s="7"/>
      <c r="E86" s="16"/>
      <c r="F86" s="70"/>
      <c r="G86" s="65"/>
      <c r="K86" s="25"/>
    </row>
    <row r="87" spans="1:14" ht="12.75">
      <c r="A87" s="38"/>
      <c r="B87" s="19"/>
      <c r="C87" s="19"/>
      <c r="D87" s="7"/>
      <c r="E87" s="16"/>
      <c r="F87" s="70"/>
      <c r="G87" s="65"/>
      <c r="H87" s="40"/>
      <c r="I87" s="40"/>
      <c r="J87" s="7"/>
      <c r="K87" s="42"/>
      <c r="L87" s="18"/>
      <c r="M87" s="18"/>
      <c r="N87" s="8"/>
    </row>
    <row r="88" spans="1:14" ht="12.75">
      <c r="A88" s="38"/>
      <c r="B88" s="19"/>
      <c r="C88" s="19"/>
      <c r="E88" s="16"/>
      <c r="F88" s="70"/>
      <c r="G88" s="65"/>
      <c r="H88" s="40"/>
      <c r="I88" s="40"/>
      <c r="L88" s="18"/>
      <c r="M88" s="18"/>
      <c r="N88" s="8"/>
    </row>
    <row r="89" spans="1:27" s="4" customFormat="1" ht="13.5" thickBot="1">
      <c r="A89" s="38"/>
      <c r="B89" s="19"/>
      <c r="C89" s="19"/>
      <c r="D89" s="27"/>
      <c r="E89" s="16"/>
      <c r="F89" s="70"/>
      <c r="G89" s="65"/>
      <c r="H89" s="40"/>
      <c r="I89" s="40"/>
      <c r="J89" s="27"/>
      <c r="K89" s="44"/>
      <c r="L89" s="18"/>
      <c r="M89" s="18"/>
      <c r="N89" s="8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s="3" customFormat="1" ht="14.25" thickBot="1" thickTop="1">
      <c r="A90" s="38"/>
      <c r="B90" s="19"/>
      <c r="C90" s="19"/>
      <c r="D90" s="27"/>
      <c r="E90" s="16"/>
      <c r="F90" s="70"/>
      <c r="G90" s="65"/>
      <c r="H90" s="40"/>
      <c r="I90" s="40"/>
      <c r="J90" s="27"/>
      <c r="K90" s="44"/>
      <c r="L90" s="18"/>
      <c r="M90" s="18"/>
      <c r="N90" s="8"/>
      <c r="O90" s="1"/>
      <c r="P90" s="1"/>
      <c r="Q90" s="1"/>
      <c r="R90" s="1"/>
      <c r="S90" s="1"/>
      <c r="T90" s="1"/>
      <c r="U90" s="1"/>
      <c r="V90" s="1"/>
      <c r="W90" s="1"/>
      <c r="X90" s="1"/>
      <c r="Y90" s="5"/>
      <c r="Z90" s="5"/>
      <c r="AA90" s="5"/>
    </row>
    <row r="91" spans="1:14" ht="12.75">
      <c r="A91" s="38"/>
      <c r="B91" s="19"/>
      <c r="C91" s="19"/>
      <c r="F91" s="70"/>
      <c r="G91" s="65"/>
      <c r="H91" s="40"/>
      <c r="I91" s="40"/>
      <c r="L91" s="18"/>
      <c r="M91" s="18"/>
      <c r="N91" s="8"/>
    </row>
    <row r="92" spans="2:24" ht="13.5" thickBot="1">
      <c r="B92" s="19"/>
      <c r="C92" s="19"/>
      <c r="F92" s="70"/>
      <c r="G92" s="65"/>
      <c r="H92" s="40"/>
      <c r="I92" s="40"/>
      <c r="L92" s="18"/>
      <c r="M92" s="18"/>
      <c r="N92" s="8"/>
      <c r="P92" s="5"/>
      <c r="Q92" s="5"/>
      <c r="R92" s="5"/>
      <c r="S92" s="5"/>
      <c r="T92" s="5"/>
      <c r="U92" s="5"/>
      <c r="V92" s="5"/>
      <c r="W92" s="5"/>
      <c r="X92" s="5"/>
    </row>
    <row r="93" spans="2:14" ht="12.75">
      <c r="B93" s="19"/>
      <c r="C93" s="19"/>
      <c r="F93" s="70"/>
      <c r="G93" s="65"/>
      <c r="H93" s="40"/>
      <c r="I93" s="40"/>
      <c r="L93" s="18"/>
      <c r="M93" s="18"/>
      <c r="N93" s="8"/>
    </row>
    <row r="94" spans="2:15" ht="12.75">
      <c r="B94" s="19"/>
      <c r="C94" s="19"/>
      <c r="F94" s="70"/>
      <c r="G94" s="65"/>
      <c r="H94" s="40"/>
      <c r="I94" s="40"/>
      <c r="L94" s="18"/>
      <c r="M94" s="18"/>
      <c r="N94" s="8"/>
      <c r="O94" s="1">
        <f aca="true" t="shared" si="15" ref="O94:O110">IF($M96="Store Lost",1,"")</f>
      </c>
    </row>
    <row r="95" spans="2:15" ht="12.75">
      <c r="B95" s="19"/>
      <c r="C95" s="19"/>
      <c r="F95" s="70"/>
      <c r="G95" s="65"/>
      <c r="H95" s="40"/>
      <c r="I95" s="40"/>
      <c r="L95" s="18"/>
      <c r="M95" s="18"/>
      <c r="N95" s="8"/>
      <c r="O95" s="1">
        <f t="shared" si="15"/>
      </c>
    </row>
    <row r="96" spans="2:15" ht="12.75">
      <c r="B96" s="19"/>
      <c r="C96" s="19"/>
      <c r="O96" s="1">
        <f t="shared" si="15"/>
      </c>
    </row>
    <row r="97" ht="12.75">
      <c r="O97" s="1">
        <f t="shared" si="15"/>
      </c>
    </row>
    <row r="98" ht="12.75">
      <c r="O98" s="1">
        <f t="shared" si="15"/>
      </c>
    </row>
    <row r="99" spans="15:27" ht="13.5" thickBot="1">
      <c r="O99" s="1">
        <f t="shared" si="15"/>
      </c>
      <c r="Y99" s="4"/>
      <c r="Z99" s="4"/>
      <c r="AA99" s="4"/>
    </row>
    <row r="100" spans="15:27" ht="13.5" thickTop="1">
      <c r="O100" s="1">
        <f t="shared" si="15"/>
      </c>
      <c r="Y100" s="3"/>
      <c r="Z100" s="3"/>
      <c r="AA100" s="3"/>
    </row>
    <row r="101" spans="15:24" ht="13.5" thickBot="1">
      <c r="O101" s="1">
        <f t="shared" si="15"/>
      </c>
      <c r="P101" s="4"/>
      <c r="Q101" s="4"/>
      <c r="R101" s="4"/>
      <c r="S101" s="4"/>
      <c r="T101" s="4"/>
      <c r="U101" s="4"/>
      <c r="V101" s="4"/>
      <c r="W101" s="4"/>
      <c r="X101" s="4"/>
    </row>
    <row r="102" spans="15:24" ht="13.5" thickTop="1">
      <c r="O102" s="1">
        <f t="shared" si="15"/>
      </c>
      <c r="P102" s="3"/>
      <c r="Q102" s="3"/>
      <c r="R102" s="3"/>
      <c r="S102" s="3"/>
      <c r="T102" s="3"/>
      <c r="U102" s="3"/>
      <c r="V102" s="3"/>
      <c r="W102" s="3"/>
      <c r="X102" s="3"/>
    </row>
    <row r="103" spans="1:27" s="5" customFormat="1" ht="13.5" thickBot="1">
      <c r="A103" s="39"/>
      <c r="B103" s="24"/>
      <c r="C103" s="24"/>
      <c r="D103" s="27"/>
      <c r="E103" s="28"/>
      <c r="F103" s="73"/>
      <c r="G103" s="69"/>
      <c r="H103" s="41"/>
      <c r="I103" s="41"/>
      <c r="J103" s="27"/>
      <c r="K103" s="44"/>
      <c r="L103" s="23"/>
      <c r="M103" s="23"/>
      <c r="N103" s="9"/>
      <c r="O103" s="1">
        <f t="shared" si="15"/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75">
      <c r="O104" s="1">
        <f t="shared" si="15"/>
      </c>
    </row>
    <row r="105" ht="12.75">
      <c r="O105" s="1">
        <f t="shared" si="15"/>
      </c>
    </row>
    <row r="106" ht="12.75">
      <c r="O106" s="1">
        <f t="shared" si="15"/>
      </c>
    </row>
    <row r="107" ht="12.75">
      <c r="O107" s="1">
        <f t="shared" si="15"/>
      </c>
    </row>
    <row r="108" ht="12.75">
      <c r="O108" s="1">
        <f t="shared" si="15"/>
      </c>
    </row>
    <row r="109" ht="12.75">
      <c r="O109" s="1">
        <f t="shared" si="15"/>
      </c>
    </row>
    <row r="110" ht="12.75">
      <c r="O110" s="1">
        <f t="shared" si="15"/>
      </c>
    </row>
    <row r="111" ht="12.75">
      <c r="O111" s="1">
        <f aca="true" t="shared" si="16" ref="O111:O151">IF($M113="Store Lost",1,"")</f>
      </c>
    </row>
    <row r="112" ht="12.75">
      <c r="O112" s="1">
        <f t="shared" si="16"/>
      </c>
    </row>
    <row r="113" spans="15:27" ht="13.5" thickBot="1">
      <c r="O113" s="1">
        <f t="shared" si="16"/>
      </c>
      <c r="Y113" s="5"/>
      <c r="Z113" s="5"/>
      <c r="AA113" s="5"/>
    </row>
    <row r="114" ht="12.75">
      <c r="O114" s="1">
        <f t="shared" si="16"/>
      </c>
    </row>
    <row r="115" spans="15:24" ht="13.5" thickBot="1">
      <c r="O115" s="1">
        <f t="shared" si="16"/>
      </c>
      <c r="P115" s="5"/>
      <c r="Q115" s="5"/>
      <c r="R115" s="5"/>
      <c r="S115" s="5"/>
      <c r="T115" s="5"/>
      <c r="U115" s="5"/>
      <c r="V115" s="5"/>
      <c r="W115" s="5"/>
      <c r="X115" s="5"/>
    </row>
    <row r="116" spans="1:27" s="5" customFormat="1" ht="13.5" thickBot="1">
      <c r="A116" s="39"/>
      <c r="B116" s="24"/>
      <c r="C116" s="24"/>
      <c r="D116" s="27"/>
      <c r="E116" s="28"/>
      <c r="F116" s="73"/>
      <c r="G116" s="69"/>
      <c r="H116" s="41"/>
      <c r="I116" s="41"/>
      <c r="J116" s="27"/>
      <c r="K116" s="44"/>
      <c r="L116" s="23"/>
      <c r="M116" s="23"/>
      <c r="N116" s="9"/>
      <c r="O116" s="1">
        <f t="shared" si="16"/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s="3" customFormat="1" ht="12.75">
      <c r="A117" s="39"/>
      <c r="B117" s="24"/>
      <c r="C117" s="24"/>
      <c r="D117" s="27"/>
      <c r="E117" s="28"/>
      <c r="F117" s="73"/>
      <c r="G117" s="69"/>
      <c r="H117" s="41"/>
      <c r="I117" s="41"/>
      <c r="J117" s="27"/>
      <c r="K117" s="44"/>
      <c r="L117" s="23"/>
      <c r="M117" s="23"/>
      <c r="N117" s="9"/>
      <c r="O117" s="1">
        <f t="shared" si="16"/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s="5" customFormat="1" ht="13.5" thickBot="1">
      <c r="A118" s="39"/>
      <c r="B118" s="24"/>
      <c r="C118" s="24"/>
      <c r="D118" s="27"/>
      <c r="E118" s="28"/>
      <c r="F118" s="73"/>
      <c r="G118" s="69"/>
      <c r="H118" s="41"/>
      <c r="I118" s="41"/>
      <c r="J118" s="27"/>
      <c r="K118" s="44"/>
      <c r="L118" s="23"/>
      <c r="M118" s="23"/>
      <c r="N118" s="9"/>
      <c r="O118" s="1">
        <f t="shared" si="16"/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75">
      <c r="O119" s="1">
        <f t="shared" si="16"/>
      </c>
    </row>
    <row r="120" ht="12.75">
      <c r="O120" s="1">
        <f t="shared" si="16"/>
      </c>
    </row>
    <row r="121" ht="12.75">
      <c r="O121" s="1">
        <f t="shared" si="16"/>
      </c>
    </row>
    <row r="122" ht="12.75">
      <c r="O122" s="1">
        <f t="shared" si="16"/>
      </c>
    </row>
    <row r="123" ht="12.75">
      <c r="O123" s="1">
        <f t="shared" si="16"/>
      </c>
    </row>
    <row r="124" ht="12.75">
      <c r="O124" s="1">
        <f t="shared" si="16"/>
      </c>
    </row>
    <row r="125" ht="12.75">
      <c r="O125" s="1">
        <f t="shared" si="16"/>
      </c>
    </row>
    <row r="126" spans="15:27" ht="13.5" thickBot="1">
      <c r="O126" s="1">
        <f t="shared" si="16"/>
      </c>
      <c r="Y126" s="5"/>
      <c r="Z126" s="5"/>
      <c r="AA126" s="5"/>
    </row>
    <row r="127" spans="15:27" ht="12.75">
      <c r="O127" s="1">
        <f t="shared" si="16"/>
      </c>
      <c r="Y127" s="3"/>
      <c r="Z127" s="3"/>
      <c r="AA127" s="3"/>
    </row>
    <row r="128" spans="15:27" ht="13.5" thickBot="1">
      <c r="O128" s="1">
        <f t="shared" si="16"/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5:24" ht="12.75">
      <c r="O129" s="1">
        <f t="shared" si="16"/>
      </c>
      <c r="P129" s="3"/>
      <c r="Q129" s="3"/>
      <c r="R129" s="3"/>
      <c r="S129" s="3"/>
      <c r="T129" s="3"/>
      <c r="U129" s="3"/>
      <c r="V129" s="3"/>
      <c r="W129" s="3"/>
      <c r="X129" s="3"/>
    </row>
    <row r="130" spans="15:24" ht="13.5" thickBot="1">
      <c r="O130" s="1">
        <f t="shared" si="16"/>
      </c>
      <c r="P130" s="5"/>
      <c r="Q130" s="5"/>
      <c r="R130" s="5"/>
      <c r="S130" s="5"/>
      <c r="T130" s="5"/>
      <c r="U130" s="5"/>
      <c r="V130" s="5"/>
      <c r="W130" s="5"/>
      <c r="X130" s="5"/>
    </row>
    <row r="131" ht="12.75">
      <c r="O131" s="1">
        <f t="shared" si="16"/>
      </c>
    </row>
    <row r="132" ht="12.75">
      <c r="O132" s="1">
        <f t="shared" si="16"/>
      </c>
    </row>
    <row r="133" ht="12.75">
      <c r="O133" s="1">
        <f t="shared" si="16"/>
      </c>
    </row>
    <row r="134" ht="12.75">
      <c r="O134" s="1">
        <f t="shared" si="16"/>
      </c>
    </row>
    <row r="135" ht="12.75">
      <c r="O135" s="1">
        <f t="shared" si="16"/>
      </c>
    </row>
    <row r="136" ht="12.75">
      <c r="O136" s="1">
        <f t="shared" si="16"/>
      </c>
    </row>
    <row r="137" ht="12.75">
      <c r="O137" s="1">
        <f t="shared" si="16"/>
      </c>
    </row>
    <row r="138" ht="12.75">
      <c r="O138" s="1">
        <f t="shared" si="16"/>
      </c>
    </row>
    <row r="139" spans="1:27" s="5" customFormat="1" ht="13.5" thickBot="1">
      <c r="A139" s="39"/>
      <c r="B139" s="24"/>
      <c r="C139" s="24"/>
      <c r="D139" s="27"/>
      <c r="E139" s="28"/>
      <c r="F139" s="73"/>
      <c r="G139" s="69"/>
      <c r="H139" s="41"/>
      <c r="I139" s="41"/>
      <c r="J139" s="27"/>
      <c r="K139" s="44"/>
      <c r="L139" s="23"/>
      <c r="M139" s="23"/>
      <c r="N139" s="9"/>
      <c r="O139" s="1">
        <f t="shared" si="16"/>
      </c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75">
      <c r="O140" s="1">
        <f t="shared" si="16"/>
      </c>
    </row>
    <row r="141" ht="12.75">
      <c r="O141" s="1">
        <f t="shared" si="16"/>
      </c>
    </row>
    <row r="142" ht="12.75">
      <c r="O142" s="1">
        <f t="shared" si="16"/>
      </c>
    </row>
    <row r="143" ht="12.75">
      <c r="O143" s="1">
        <f t="shared" si="16"/>
      </c>
    </row>
    <row r="144" ht="12.75">
      <c r="O144" s="1">
        <f t="shared" si="16"/>
      </c>
    </row>
    <row r="145" ht="12.75">
      <c r="O145" s="1">
        <f t="shared" si="16"/>
      </c>
    </row>
    <row r="146" ht="12.75">
      <c r="O146" s="1">
        <f t="shared" si="16"/>
      </c>
    </row>
    <row r="147" ht="12.75">
      <c r="O147" s="1">
        <f t="shared" si="16"/>
      </c>
    </row>
    <row r="148" ht="12.75">
      <c r="O148" s="1">
        <f t="shared" si="16"/>
      </c>
    </row>
    <row r="149" spans="15:27" ht="13.5" thickBot="1">
      <c r="O149" s="1">
        <f t="shared" si="16"/>
      </c>
      <c r="Y149" s="5"/>
      <c r="Z149" s="5"/>
      <c r="AA149" s="5"/>
    </row>
    <row r="150" ht="12.75">
      <c r="O150" s="1">
        <f t="shared" si="16"/>
      </c>
    </row>
    <row r="151" spans="15:24" ht="13.5" thickBot="1">
      <c r="O151" s="1">
        <f t="shared" si="16"/>
      </c>
      <c r="P151" s="5"/>
      <c r="Q151" s="5"/>
      <c r="R151" s="5"/>
      <c r="S151" s="5"/>
      <c r="T151" s="5"/>
      <c r="U151" s="5"/>
      <c r="V151" s="5"/>
      <c r="W151" s="5"/>
      <c r="X151" s="5"/>
    </row>
    <row r="155" ht="12.75">
      <c r="O155" s="1">
        <f>COUNT(O59:O151)</f>
        <v>2</v>
      </c>
    </row>
  </sheetData>
  <mergeCells count="1">
    <mergeCell ref="A2:I2"/>
  </mergeCells>
  <printOptions/>
  <pageMargins left="0" right="0" top="0.5" bottom="0.28" header="0.19" footer="0.15"/>
  <pageSetup fitToHeight="0" fitToWidth="1" horizontalDpi="600" verticalDpi="600" orientation="landscape" paperSize="5" scale="74" r:id="rId2"/>
  <headerFooter alignWithMargins="0">
    <oddHeader>&amp;C&amp;"Arial,Bold"&amp;18Downtime for Run 2002-3</oddHeader>
    <oddFooter>&amp;LPage &amp;P of &amp;N&amp;RUpdated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Rod Gerig</Manager>
  <Company>ANL/APS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Enterprise</cp:lastModifiedBy>
  <cp:lastPrinted>2003-10-02T18:24:39Z</cp:lastPrinted>
  <dcterms:created xsi:type="dcterms:W3CDTF">1998-01-15T00:06:45Z</dcterms:created>
  <dcterms:modified xsi:type="dcterms:W3CDTF">2003-10-02T18:26:06Z</dcterms:modified>
  <cp:category>Downtime</cp:category>
  <cp:version/>
  <cp:contentType/>
  <cp:contentStatus/>
</cp:coreProperties>
</file>