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440" windowWidth="12372" windowHeight="9312" tabRatio="772" activeTab="0"/>
  </bookViews>
  <sheets>
    <sheet name="Main Data" sheetId="1" r:id="rId1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Data'!$D$120</definedName>
    <definedName name="Mean_Time_Between_Faults">'Main Data'!$D$119</definedName>
    <definedName name="Number_of_Fills">'Main Data'!$D$112</definedName>
    <definedName name="Number_of_Intentional_Dumps">'Main Data'!$D$111</definedName>
    <definedName name="Number_of_Lost_Fills">'Main Data'!$D$110</definedName>
    <definedName name="_xlnm.Print_Area" localSheetId="0">'Main Data'!$A$5:$N$108</definedName>
    <definedName name="_xlnm.Print_Titles" localSheetId="0">'Main Data'!$5:$5</definedName>
    <definedName name="Refill_Time">'Main Data'!$D$1</definedName>
    <definedName name="Total_Schedule_Run_Length">'Main Data'!$D$116</definedName>
    <definedName name="Total_System_Downtime">'Main Data'!$K$112</definedName>
    <definedName name="Total_User_Beam">'Main Data'!$D$114</definedName>
    <definedName name="Total_User_Downtime">'Main Data'!$D$115</definedName>
    <definedName name="User_Beam_Days">'Main Data'!$E$114</definedName>
    <definedName name="X_ray_Availability">'Main Data'!$D$121</definedName>
  </definedNames>
  <calcPr fullCalcOnLoad="1"/>
</workbook>
</file>

<file path=xl/sharedStrings.xml><?xml version="1.0" encoding="utf-8"?>
<sst xmlns="http://schemas.openxmlformats.org/spreadsheetml/2006/main" count="326" uniqueCount="151">
  <si>
    <t>Start</t>
  </si>
  <si>
    <t>End</t>
  </si>
  <si>
    <t>Length</t>
  </si>
  <si>
    <t>Fill #</t>
  </si>
  <si>
    <t>RF</t>
  </si>
  <si>
    <t>Cause</t>
  </si>
  <si>
    <t>Type</t>
  </si>
  <si>
    <t>Other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</si>
  <si>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</si>
  <si>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</si>
  <si>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</si>
  <si>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</si>
  <si>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</si>
  <si>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</si>
  <si>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</si>
  <si>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</si>
  <si>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</si>
  <si>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</si>
  <si>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</si>
  <si>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</si>
  <si>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</si>
  <si>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</si>
  <si>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</si>
  <si>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</si>
  <si>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</si>
  <si>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</si>
  <si>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</si>
  <si>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</si>
  <si>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</si>
  <si>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OAG</t>
  </si>
  <si>
    <t>SL</t>
  </si>
  <si>
    <t>Inhibits</t>
  </si>
  <si>
    <t>Mean Time Between Faults</t>
  </si>
  <si>
    <t xml:space="preserve">     </t>
  </si>
  <si>
    <t>&lt;-- This downtime includes Gaps Open</t>
  </si>
  <si>
    <t>Unidentified</t>
  </si>
  <si>
    <t>Diag</t>
  </si>
  <si>
    <t>Inhibits Beam</t>
  </si>
  <si>
    <t>TOTAL</t>
  </si>
  <si>
    <t>Intention. Dump</t>
  </si>
  <si>
    <t>Inhibits Beam to User</t>
  </si>
  <si>
    <t>CTL</t>
  </si>
  <si>
    <t>Int. Dump</t>
  </si>
  <si>
    <t>OPS</t>
  </si>
  <si>
    <t>User Beam days</t>
  </si>
  <si>
    <t>DIAG</t>
  </si>
  <si>
    <t>Downtime for Run 2002-2</t>
  </si>
  <si>
    <t>corrector problem, poor inj. eff. [OPS]</t>
  </si>
  <si>
    <t>S11B:Q2 supply trip [ES]</t>
  </si>
  <si>
    <t>RF2 trip [RF]</t>
  </si>
  <si>
    <t>iocFB reboot [CTL]</t>
  </si>
  <si>
    <t>RF2 LLRF trip [RF]</t>
  </si>
  <si>
    <t>S11B:Q2 trip, investigation, fixed problem with DAC card [ES]</t>
  </si>
  <si>
    <t>N/A</t>
  </si>
  <si>
    <t>RF-2 Anode OI tripped [RF]</t>
  </si>
  <si>
    <t>BPLD trip after grabbing correctors for a RTFB ioc reboot [CTL]</t>
  </si>
  <si>
    <t>RF-2 tripped on anode OI adj. [RF]</t>
  </si>
  <si>
    <t>End of period</t>
  </si>
  <si>
    <t>Int Dump: End of Period</t>
  </si>
  <si>
    <t>RF4 trip [RF]</t>
  </si>
  <si>
    <t>S11 absorber water [ME]</t>
  </si>
  <si>
    <t>RF 4 circulator load arc trip [RF]</t>
  </si>
  <si>
    <t>Lost communications w/ioclilaser prevents injection script from starting [CTL]</t>
  </si>
  <si>
    <t>ME</t>
  </si>
  <si>
    <t>Continued recovery from beam loss [ME]</t>
  </si>
  <si>
    <t xml:space="preserve">S11 absorber water fault and replacement of Love controller EA3 </t>
  </si>
  <si>
    <t>S14A:Q5 PS [PS]</t>
  </si>
  <si>
    <t>Injection halted by IOCMCR1 communication problem [CTL]</t>
  </si>
  <si>
    <t>Injector tuneup &amp; injection [OPS]</t>
  </si>
  <si>
    <t>SR RF-4 tripped on Anode O.I. [RF]</t>
  </si>
  <si>
    <t>SR RF-4 ModAn O.I. Trip [RF]</t>
  </si>
  <si>
    <t>12ID EPS vacuum problem.</t>
  </si>
  <si>
    <t>RF4 LLRF trip. On SL1 cavity 1&amp;2 Ion Ga Flt.(RF)</t>
  </si>
  <si>
    <t>S24BQ5 failure [ES]</t>
  </si>
  <si>
    <t>Gespac supply fail [ES]</t>
  </si>
  <si>
    <t>S38Cav. Vac trip [RF]</t>
  </si>
  <si>
    <t>S39VV02 trip  [CTL]</t>
  </si>
  <si>
    <t>S24:BQ5 tripped and reset</t>
  </si>
  <si>
    <t>S39 VV02 closed [CTL]</t>
  </si>
  <si>
    <t>iocs13vp reboot [OPS]</t>
  </si>
  <si>
    <t>Gespac repair, refill [ES]</t>
  </si>
  <si>
    <t>Unknown beam loss [Unidentified]</t>
  </si>
  <si>
    <t>Booster ACIS event  [ES]</t>
  </si>
  <si>
    <t>S5AS3 fault  [ES]</t>
  </si>
  <si>
    <t>S5AS3 fault and swapout [ES]</t>
  </si>
  <si>
    <t>Beam lost during fills due to unknown instability [Unidentified]</t>
  </si>
  <si>
    <t>Booster ACIS event &amp; replacement of fiber connection for inj. Door rack.</t>
  </si>
  <si>
    <t>Int. Dump: End of period</t>
  </si>
  <si>
    <t>Continuation of the original downtime [ES]</t>
  </si>
  <si>
    <t>S14A:Q5 PS trip and converter swapout [ES]</t>
  </si>
  <si>
    <t>VacGate Valve close[CTL]</t>
  </si>
  <si>
    <t>Vacuum Valve VV-03-VV01 closed [CTL]</t>
  </si>
  <si>
    <t>Partial beam loss during fill-on-fill [OPS]</t>
  </si>
  <si>
    <t>12ID Rad Monitor Processor Failure [OTH]</t>
  </si>
  <si>
    <t>Int. Dump: End of Period</t>
  </si>
  <si>
    <t>Fast instability [Other]</t>
  </si>
  <si>
    <t>Longitudinal coupled bunch instability [Other]</t>
  </si>
  <si>
    <t>Power Loss [OTH]</t>
  </si>
  <si>
    <t>12ID Rad Mon failure [OTH]</t>
  </si>
  <si>
    <t>Power loss and recovery [OTH]</t>
  </si>
  <si>
    <t>RF-4 HVPS trip [RF]</t>
  </si>
  <si>
    <t>RF-4 HVPS trip; refill [RF]</t>
  </si>
  <si>
    <t>Unknown beam motion[UKN]</t>
  </si>
  <si>
    <t>RF2 h2o flow flt    [ME]</t>
  </si>
  <si>
    <t>Vac valve closure  [CTL]</t>
  </si>
  <si>
    <t>Ukn beam loss      [UKN]</t>
  </si>
  <si>
    <t>Single vacuum valve closure [CTL]</t>
  </si>
  <si>
    <t>Unknown beam  motion [Unidentified]</t>
  </si>
  <si>
    <t>Power breaker trip [ES]</t>
  </si>
  <si>
    <t>S13B:V3 problem [ES]</t>
  </si>
  <si>
    <t>Rad Mon trip [HP]</t>
  </si>
  <si>
    <t>S8B:Q2 failure [ES]</t>
  </si>
  <si>
    <t>Vert Motion 11ID [UNK]</t>
  </si>
  <si>
    <t>Unknown beam motion [Unidentified]</t>
  </si>
  <si>
    <t>AC breaker TDP-R4-9 trip [ES]</t>
  </si>
  <si>
    <t>Sector 36, Hybrid #1 Flow problem, adjusted collector balancing valve [ME]</t>
  </si>
  <si>
    <t>Gamma probe in SR Zone F [HP]</t>
  </si>
  <si>
    <t>S8B:Q2 fault  [ES]</t>
  </si>
  <si>
    <t>S8B:Q2 triped on Mag OT/Clamp fault; convertor swapout  [ES]</t>
  </si>
  <si>
    <t>Attempt was made to clear what appeared to be the S13B:V3:PS readback error [OPS]</t>
  </si>
  <si>
    <t>Recovery from beam loss [ES]</t>
  </si>
  <si>
    <t>S23vpioc lost comm.[CTL]</t>
  </si>
  <si>
    <t>S32 Water trip [OTH]</t>
  </si>
  <si>
    <t>Bad transceiver card in IOCS23VP caused loss of comm. [CTL]</t>
  </si>
  <si>
    <t>RF3Kly vac. trip [RF]</t>
  </si>
  <si>
    <t>Continuation of the original downtime [RF]</t>
  </si>
  <si>
    <t>SR RF3 HVPS tripped on Ion Over Current (10uA) [RF]</t>
  </si>
  <si>
    <t>Ukn Rad.Mon. Trip [OTHER]</t>
  </si>
  <si>
    <t>8BM PSS trip [ES]</t>
  </si>
  <si>
    <t>Radiation Monitor Trip [Other]</t>
  </si>
  <si>
    <t>Booster recovery problems [OAG]</t>
  </si>
  <si>
    <t>6ID BPLD trips during fills [Diag]</t>
  </si>
  <si>
    <t>Continuation of the original downtime [Other]</t>
  </si>
  <si>
    <t>S17FBIOC reboot    [CTL]</t>
  </si>
  <si>
    <t>17ID rad.Mon.fail[OTHER]</t>
  </si>
  <si>
    <t>S32B:Q2 DAC card replacement [ES]</t>
  </si>
  <si>
    <t>Continuation of original downtime [ES]</t>
  </si>
  <si>
    <t>6ID BPLD trip [DIAG]</t>
  </si>
  <si>
    <t>6ID BPLD trip during fill [Diag]</t>
  </si>
  <si>
    <t>Power cycled S17FBIOC when remote reboot failed [CTL]</t>
  </si>
  <si>
    <t>Investigation of drop to Controlled Access Mode [OPS]</t>
  </si>
  <si>
    <t>8BM PSS trip -- failed fuse -- drop to Controlled Access[ES]</t>
  </si>
  <si>
    <t>ES-PS</t>
  </si>
  <si>
    <t>ES-INTLK</t>
  </si>
  <si>
    <t>PFS</t>
  </si>
  <si>
    <t>Motor Control failed when AHU turned on, tripping pumps off [PFS].</t>
  </si>
  <si>
    <t>Zone F Rad Mon trip [OTH]</t>
  </si>
  <si>
    <t>Zone F Rad Mon. trip [OTH]</t>
  </si>
  <si>
    <t>6ID BPLD trip at top of fill [DIAG]</t>
  </si>
  <si>
    <t>17-ID Rad monitor failure, replacement and validation [HP]</t>
  </si>
  <si>
    <t>aaa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</si>
</sst>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0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3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2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 horizontal="right"/>
    </xf>
    <xf numFmtId="0" fontId="0" fillId="3" borderId="3" xfId="0" applyFill="1" applyBorder="1" applyAlignment="1">
      <alignment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4" borderId="5" xfId="0" applyNumberFormat="1" applyFont="1" applyFill="1" applyBorder="1" applyAlignment="1">
      <alignment horizontal="right"/>
    </xf>
    <xf numFmtId="177" fontId="0" fillId="4" borderId="5" xfId="0" applyNumberFormat="1" applyFont="1" applyFill="1" applyBorder="1" applyAlignment="1">
      <alignment horizontal="left"/>
    </xf>
    <xf numFmtId="2" fontId="1" fillId="4" borderId="5" xfId="0" applyNumberFormat="1" applyFont="1" applyFill="1" applyBorder="1" applyAlignment="1">
      <alignment horizontal="right"/>
    </xf>
    <xf numFmtId="177" fontId="0" fillId="4" borderId="5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 horizontal="center"/>
    </xf>
    <xf numFmtId="177" fontId="0" fillId="4" borderId="5" xfId="0" applyNumberFormat="1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 horizontal="left"/>
    </xf>
    <xf numFmtId="0" fontId="0" fillId="4" borderId="5" xfId="0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 textRotation="90"/>
    </xf>
    <xf numFmtId="0" fontId="0" fillId="0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2" fontId="1" fillId="2" borderId="3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2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left"/>
    </xf>
    <xf numFmtId="177" fontId="0" fillId="5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2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left"/>
    </xf>
    <xf numFmtId="177" fontId="0" fillId="6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 horizontal="left"/>
    </xf>
    <xf numFmtId="177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3" xfId="0" applyFill="1" applyBorder="1" applyAlignment="1">
      <alignment/>
    </xf>
    <xf numFmtId="2" fontId="1" fillId="4" borderId="0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2" fontId="1" fillId="5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109</xdr:row>
      <xdr:rowOff>123825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8335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04"/>
  <sheetViews>
    <sheetView tabSelected="1" zoomScale="75" zoomScaleNormal="75" workbookViewId="0" topLeftCell="M1">
      <pane ySplit="5" topLeftCell="BM59" activePane="bottomLeft" state="frozen"/>
      <selection pane="topLeft" activeCell="A1" sqref="A1"/>
      <selection pane="bottomLeft" activeCell="E129" sqref="E129"/>
    </sheetView>
  </sheetViews>
  <sheetFormatPr defaultColWidth="9.140625" defaultRowHeight="12.75"/>
  <cols>
    <col min="1" max="1" width="6.8515625" style="39" customWidth="1"/>
    <col min="2" max="2" width="16.140625" style="24" bestFit="1" customWidth="1"/>
    <col min="3" max="3" width="14.421875" style="24" customWidth="1"/>
    <col min="4" max="4" width="7.7109375" style="27" customWidth="1"/>
    <col min="5" max="5" width="27.57421875" style="28" customWidth="1"/>
    <col min="6" max="6" width="9.421875" style="73" customWidth="1"/>
    <col min="7" max="7" width="3.28125" style="69" customWidth="1"/>
    <col min="8" max="8" width="14.421875" style="41" customWidth="1"/>
    <col min="9" max="9" width="14.28125" style="41" customWidth="1"/>
    <col min="10" max="10" width="7.7109375" style="27" customWidth="1"/>
    <col min="11" max="11" width="7.8515625" style="44" customWidth="1"/>
    <col min="12" max="12" width="11.421875" style="23" customWidth="1"/>
    <col min="13" max="13" width="22.00390625" style="23" customWidth="1"/>
    <col min="14" max="14" width="69.28125" style="9" customWidth="1"/>
    <col min="15" max="17" width="5.8515625" style="1" customWidth="1"/>
    <col min="18" max="16384" width="9.140625" style="1" customWidth="1"/>
  </cols>
  <sheetData>
    <row r="1" spans="1:22" ht="12.75">
      <c r="A1" s="20" t="s">
        <v>24</v>
      </c>
      <c r="B1" s="19"/>
      <c r="C1" s="19"/>
      <c r="D1" s="7">
        <v>0.25</v>
      </c>
      <c r="E1" s="16" t="s">
        <v>33</v>
      </c>
      <c r="F1" s="18"/>
      <c r="G1" s="65"/>
      <c r="H1" s="40"/>
      <c r="I1" s="40"/>
      <c r="J1" s="7"/>
      <c r="K1" s="42"/>
      <c r="L1" s="18"/>
      <c r="M1" s="18"/>
      <c r="N1" s="8"/>
      <c r="U1" s="6" t="s">
        <v>25</v>
      </c>
      <c r="V1" s="1">
        <f>D1/24</f>
        <v>0.010416666666666666</v>
      </c>
    </row>
    <row r="2" spans="1:14" ht="24">
      <c r="A2" s="145" t="s">
        <v>46</v>
      </c>
      <c r="B2" s="145"/>
      <c r="C2" s="145"/>
      <c r="D2" s="145"/>
      <c r="E2" s="145"/>
      <c r="F2" s="145"/>
      <c r="G2" s="145"/>
      <c r="H2" s="145"/>
      <c r="I2" s="145"/>
      <c r="J2" s="55"/>
      <c r="K2" s="55"/>
      <c r="L2" s="55"/>
      <c r="M2" s="55"/>
      <c r="N2" s="55"/>
    </row>
    <row r="3" spans="1:18" s="3" customFormat="1" ht="12.75">
      <c r="A3" s="38"/>
      <c r="B3" s="19"/>
      <c r="C3" s="19"/>
      <c r="D3" s="7"/>
      <c r="E3" s="16"/>
      <c r="F3" s="70"/>
      <c r="G3" s="65"/>
      <c r="H3" s="40"/>
      <c r="I3" s="40"/>
      <c r="J3" s="7"/>
      <c r="K3" s="42"/>
      <c r="L3" s="18"/>
      <c r="M3" s="18"/>
      <c r="N3" s="8"/>
      <c r="O3" s="1"/>
      <c r="P3" s="1"/>
      <c r="Q3" s="1"/>
      <c r="R3" s="1"/>
    </row>
    <row r="4" spans="1:18" s="3" customFormat="1" ht="12.75">
      <c r="A4" s="38"/>
      <c r="B4" s="19"/>
      <c r="C4" s="19"/>
      <c r="D4" s="7"/>
      <c r="E4" s="16"/>
      <c r="F4" s="70"/>
      <c r="G4" s="65"/>
      <c r="H4" s="40"/>
      <c r="I4" s="40"/>
      <c r="J4" s="7"/>
      <c r="K4" s="42"/>
      <c r="L4" s="18"/>
      <c r="M4" s="18"/>
      <c r="N4" s="8"/>
      <c r="O4" s="1"/>
      <c r="P4" s="1"/>
      <c r="Q4" s="1"/>
      <c r="R4" s="1"/>
    </row>
    <row r="5" spans="1:18" s="3" customFormat="1" ht="81">
      <c r="A5" s="46" t="s">
        <v>3</v>
      </c>
      <c r="B5" s="48" t="s">
        <v>0</v>
      </c>
      <c r="C5" s="48" t="s">
        <v>1</v>
      </c>
      <c r="D5" s="30" t="s">
        <v>2</v>
      </c>
      <c r="E5" s="47" t="s">
        <v>21</v>
      </c>
      <c r="F5" s="46" t="s">
        <v>22</v>
      </c>
      <c r="G5" s="10" t="s">
        <v>8</v>
      </c>
      <c r="H5" s="48" t="s">
        <v>0</v>
      </c>
      <c r="I5" s="48" t="s">
        <v>1</v>
      </c>
      <c r="J5" s="30" t="s">
        <v>9</v>
      </c>
      <c r="K5" s="35" t="s">
        <v>23</v>
      </c>
      <c r="L5" s="47" t="s">
        <v>5</v>
      </c>
      <c r="M5" s="47" t="s">
        <v>6</v>
      </c>
      <c r="N5" s="11" t="s">
        <v>27</v>
      </c>
      <c r="O5" s="53" t="s">
        <v>28</v>
      </c>
      <c r="P5" s="53" t="s">
        <v>39</v>
      </c>
      <c r="Q5" s="53" t="s">
        <v>37</v>
      </c>
      <c r="R5" s="87" t="s">
        <v>38</v>
      </c>
    </row>
    <row r="6" spans="1:21" s="15" customFormat="1" ht="12.75">
      <c r="A6" s="17"/>
      <c r="B6" s="29"/>
      <c r="C6" s="29"/>
      <c r="D6" s="31"/>
      <c r="E6" s="37"/>
      <c r="F6" s="71">
        <v>104224</v>
      </c>
      <c r="G6" s="66"/>
      <c r="H6" s="29">
        <v>37405.333333333336</v>
      </c>
      <c r="I6" s="29">
        <v>37405.33888888889</v>
      </c>
      <c r="J6" s="62">
        <f>(I6-H6)*24</f>
        <v>0.1333333332440816</v>
      </c>
      <c r="K6" s="31">
        <f aca="true" t="shared" si="0" ref="K6:K21">(I6-H6)*24</f>
        <v>0.1333333332440816</v>
      </c>
      <c r="L6" s="36" t="s">
        <v>43</v>
      </c>
      <c r="M6" s="14" t="s">
        <v>40</v>
      </c>
      <c r="N6" s="37" t="s">
        <v>47</v>
      </c>
      <c r="O6" s="12">
        <f aca="true" t="shared" si="1" ref="O6:O103">IF($M6="Store Lost",1,"")</f>
      </c>
      <c r="P6" s="12">
        <f aca="true" t="shared" si="2" ref="P6:P103">IF($L6="Scheduled",1,"")</f>
      </c>
      <c r="Q6" s="12">
        <f aca="true" t="shared" si="3" ref="Q6:Q103">IF($M6="Inhibits beam to user",1,"")</f>
        <v>1</v>
      </c>
      <c r="R6" s="88">
        <f aca="true" t="shared" si="4" ref="R6:R11">SUM(O6:Q6)</f>
        <v>1</v>
      </c>
      <c r="S6" s="3"/>
      <c r="T6" s="3"/>
      <c r="U6" s="3"/>
    </row>
    <row r="7" spans="1:21" s="15" customFormat="1" ht="12.75">
      <c r="A7" s="57">
        <v>1</v>
      </c>
      <c r="B7" s="58">
        <v>37405.33888888889</v>
      </c>
      <c r="C7" s="58">
        <v>37406.365277777775</v>
      </c>
      <c r="D7" s="56">
        <f aca="true" t="shared" si="5" ref="D7:D21">(C7-B7)*24</f>
        <v>24.63333333330229</v>
      </c>
      <c r="E7" s="59" t="s">
        <v>48</v>
      </c>
      <c r="F7" s="72">
        <v>104225</v>
      </c>
      <c r="G7" s="67"/>
      <c r="H7" s="58">
        <v>37406.365277777775</v>
      </c>
      <c r="I7" s="58">
        <v>37406.41388888889</v>
      </c>
      <c r="J7" s="56">
        <f aca="true" t="shared" si="6" ref="J7:J21">(I7-H7)*24</f>
        <v>1.1666666668024845</v>
      </c>
      <c r="K7" s="56">
        <f>(I7-H7)*24</f>
        <v>1.1666666668024845</v>
      </c>
      <c r="L7" s="61" t="s">
        <v>142</v>
      </c>
      <c r="M7" s="60" t="s">
        <v>28</v>
      </c>
      <c r="N7" s="59" t="s">
        <v>52</v>
      </c>
      <c r="O7" s="12">
        <f t="shared" si="1"/>
        <v>1</v>
      </c>
      <c r="P7" s="12">
        <f t="shared" si="2"/>
      </c>
      <c r="Q7" s="12">
        <f t="shared" si="3"/>
      </c>
      <c r="R7" s="88">
        <f t="shared" si="4"/>
        <v>1</v>
      </c>
      <c r="S7" s="3"/>
      <c r="T7" s="3"/>
      <c r="U7" s="3"/>
    </row>
    <row r="8" spans="1:21" s="15" customFormat="1" ht="12.75">
      <c r="A8" s="17">
        <v>4</v>
      </c>
      <c r="B8" s="29">
        <v>37406.41388888889</v>
      </c>
      <c r="C8" s="29">
        <v>37407.82361111111</v>
      </c>
      <c r="D8" s="31">
        <f t="shared" si="5"/>
        <v>33.83333333325572</v>
      </c>
      <c r="E8" s="37" t="s">
        <v>49</v>
      </c>
      <c r="F8" s="71" t="s">
        <v>53</v>
      </c>
      <c r="G8" s="66"/>
      <c r="H8" s="29">
        <v>37407.82361111111</v>
      </c>
      <c r="I8" s="29">
        <v>37407.83472222222</v>
      </c>
      <c r="J8" s="62">
        <f t="shared" si="6"/>
        <v>0.26666666666278616</v>
      </c>
      <c r="K8" s="31">
        <f t="shared" si="0"/>
        <v>0.26666666666278616</v>
      </c>
      <c r="L8" s="36" t="s">
        <v>4</v>
      </c>
      <c r="M8" s="14" t="s">
        <v>28</v>
      </c>
      <c r="N8" s="37" t="s">
        <v>54</v>
      </c>
      <c r="O8" s="12">
        <f t="shared" si="1"/>
        <v>1</v>
      </c>
      <c r="P8" s="12">
        <f t="shared" si="2"/>
      </c>
      <c r="Q8" s="12">
        <f t="shared" si="3"/>
      </c>
      <c r="R8" s="88">
        <f t="shared" si="4"/>
        <v>1</v>
      </c>
      <c r="S8" s="3"/>
      <c r="T8" s="3"/>
      <c r="U8" s="3"/>
    </row>
    <row r="9" spans="1:21" s="15" customFormat="1" ht="12.75">
      <c r="A9" s="57">
        <v>7</v>
      </c>
      <c r="B9" s="58">
        <v>37407.83472222222</v>
      </c>
      <c r="C9" s="58">
        <v>37408.81736111111</v>
      </c>
      <c r="D9" s="56">
        <f t="shared" si="5"/>
        <v>23.58333333337214</v>
      </c>
      <c r="E9" s="59" t="s">
        <v>50</v>
      </c>
      <c r="F9" s="72">
        <v>104226</v>
      </c>
      <c r="G9" s="67"/>
      <c r="H9" s="58">
        <v>37408.81736111111</v>
      </c>
      <c r="I9" s="58">
        <v>37408.82708333333</v>
      </c>
      <c r="J9" s="56">
        <f t="shared" si="6"/>
        <v>0.23333333322079852</v>
      </c>
      <c r="K9" s="56">
        <f>(I9-H9)*24</f>
        <v>0.23333333322079852</v>
      </c>
      <c r="L9" s="61" t="s">
        <v>41</v>
      </c>
      <c r="M9" s="60" t="s">
        <v>28</v>
      </c>
      <c r="N9" s="59" t="s">
        <v>55</v>
      </c>
      <c r="O9" s="63">
        <f t="shared" si="1"/>
        <v>1</v>
      </c>
      <c r="P9" s="63">
        <f t="shared" si="2"/>
      </c>
      <c r="Q9" s="63">
        <f t="shared" si="3"/>
      </c>
      <c r="R9" s="89">
        <f t="shared" si="4"/>
        <v>1</v>
      </c>
      <c r="S9" s="3"/>
      <c r="T9" s="3"/>
      <c r="U9" s="3"/>
    </row>
    <row r="10" spans="1:21" s="15" customFormat="1" ht="12.75">
      <c r="A10" s="17">
        <v>9</v>
      </c>
      <c r="B10" s="29">
        <v>37408.82708333333</v>
      </c>
      <c r="C10" s="29">
        <v>37409.32361111111</v>
      </c>
      <c r="D10" s="31">
        <f t="shared" si="5"/>
        <v>11.916666666744277</v>
      </c>
      <c r="E10" s="37" t="s">
        <v>51</v>
      </c>
      <c r="F10" s="71">
        <v>104227</v>
      </c>
      <c r="G10" s="66"/>
      <c r="H10" s="29">
        <v>37409.32361111111</v>
      </c>
      <c r="I10" s="29">
        <v>37409.334027777775</v>
      </c>
      <c r="J10" s="62">
        <f t="shared" si="6"/>
        <v>0.24999999994179234</v>
      </c>
      <c r="K10" s="31">
        <f t="shared" si="0"/>
        <v>0.24999999994179234</v>
      </c>
      <c r="L10" s="36" t="s">
        <v>4</v>
      </c>
      <c r="M10" s="14" t="s">
        <v>28</v>
      </c>
      <c r="N10" s="37" t="s">
        <v>56</v>
      </c>
      <c r="O10" s="63">
        <f t="shared" si="1"/>
        <v>1</v>
      </c>
      <c r="P10" s="63">
        <f t="shared" si="2"/>
      </c>
      <c r="Q10" s="63">
        <f t="shared" si="3"/>
      </c>
      <c r="R10" s="89">
        <f t="shared" si="4"/>
        <v>1</v>
      </c>
      <c r="S10" s="3"/>
      <c r="T10" s="3"/>
      <c r="U10" s="3"/>
    </row>
    <row r="11" spans="1:21" s="15" customFormat="1" ht="12.75">
      <c r="A11" s="57">
        <v>10</v>
      </c>
      <c r="B11" s="58">
        <v>37409.334027777775</v>
      </c>
      <c r="C11" s="58">
        <v>37409.82430555556</v>
      </c>
      <c r="D11" s="56">
        <f t="shared" si="5"/>
        <v>11.766666666779201</v>
      </c>
      <c r="E11" s="59" t="s">
        <v>49</v>
      </c>
      <c r="F11" s="72">
        <v>104228</v>
      </c>
      <c r="G11" s="67"/>
      <c r="H11" s="58">
        <v>37409.82430555556</v>
      </c>
      <c r="I11" s="58">
        <v>37409.83611111111</v>
      </c>
      <c r="J11" s="56">
        <f t="shared" si="6"/>
        <v>0.283333333209157</v>
      </c>
      <c r="K11" s="56">
        <f>(I11-H11)*24</f>
        <v>0.283333333209157</v>
      </c>
      <c r="L11" s="61" t="s">
        <v>4</v>
      </c>
      <c r="M11" s="60" t="s">
        <v>28</v>
      </c>
      <c r="N11" s="59" t="s">
        <v>56</v>
      </c>
      <c r="O11" s="12">
        <f t="shared" si="1"/>
        <v>1</v>
      </c>
      <c r="P11" s="12">
        <f t="shared" si="2"/>
      </c>
      <c r="Q11" s="12">
        <f t="shared" si="3"/>
      </c>
      <c r="R11" s="88">
        <f t="shared" si="4"/>
        <v>1</v>
      </c>
      <c r="S11" s="3"/>
      <c r="T11" s="3"/>
      <c r="U11" s="3"/>
    </row>
    <row r="12" spans="1:21" s="15" customFormat="1" ht="12.75">
      <c r="A12" s="17">
        <v>11</v>
      </c>
      <c r="B12" s="29">
        <v>37409.83611111111</v>
      </c>
      <c r="C12" s="29">
        <v>37410.32430555556</v>
      </c>
      <c r="D12" s="31">
        <f t="shared" si="5"/>
        <v>11.716666666790843</v>
      </c>
      <c r="E12" s="37" t="s">
        <v>49</v>
      </c>
      <c r="F12" s="71">
        <v>104229</v>
      </c>
      <c r="G12" s="66"/>
      <c r="H12" s="29">
        <v>37410.32430555556</v>
      </c>
      <c r="I12" s="29">
        <v>37410.3375</v>
      </c>
      <c r="J12" s="62">
        <f t="shared" si="6"/>
        <v>0.3166666666511446</v>
      </c>
      <c r="K12" s="31">
        <f t="shared" si="0"/>
        <v>0.3166666666511446</v>
      </c>
      <c r="L12" s="36" t="s">
        <v>4</v>
      </c>
      <c r="M12" s="14" t="s">
        <v>28</v>
      </c>
      <c r="N12" s="37" t="s">
        <v>56</v>
      </c>
      <c r="O12" s="12">
        <f t="shared" si="1"/>
        <v>1</v>
      </c>
      <c r="P12" s="12">
        <f t="shared" si="2"/>
      </c>
      <c r="Q12" s="12">
        <f t="shared" si="3"/>
      </c>
      <c r="R12" s="88">
        <f>SUM(O12:Q12)</f>
        <v>1</v>
      </c>
      <c r="S12" s="3"/>
      <c r="T12" s="3"/>
      <c r="U12" s="3"/>
    </row>
    <row r="13" spans="1:21" s="15" customFormat="1" ht="12.75">
      <c r="A13" s="57">
        <v>12</v>
      </c>
      <c r="B13" s="58">
        <v>37410.3375</v>
      </c>
      <c r="C13" s="58">
        <v>37410.822222222225</v>
      </c>
      <c r="D13" s="56">
        <f t="shared" si="5"/>
        <v>11.633333333360497</v>
      </c>
      <c r="E13" s="59" t="s">
        <v>49</v>
      </c>
      <c r="F13" s="72">
        <v>104230</v>
      </c>
      <c r="G13" s="67"/>
      <c r="H13" s="58">
        <v>37410.822222222225</v>
      </c>
      <c r="I13" s="58">
        <v>37410.833333333336</v>
      </c>
      <c r="J13" s="56">
        <f t="shared" si="6"/>
        <v>0.26666666666278616</v>
      </c>
      <c r="K13" s="56">
        <f>(I13-H13)*24</f>
        <v>0.26666666666278616</v>
      </c>
      <c r="L13" s="61" t="s">
        <v>4</v>
      </c>
      <c r="M13" s="60" t="s">
        <v>28</v>
      </c>
      <c r="N13" s="59" t="s">
        <v>56</v>
      </c>
      <c r="O13" s="12">
        <f t="shared" si="1"/>
        <v>1</v>
      </c>
      <c r="P13" s="12">
        <f t="shared" si="2"/>
      </c>
      <c r="Q13" s="12">
        <f t="shared" si="3"/>
      </c>
      <c r="R13" s="88">
        <f>SUM(O13:Q13)</f>
        <v>1</v>
      </c>
      <c r="S13" s="3"/>
      <c r="T13" s="3"/>
      <c r="U13" s="3"/>
    </row>
    <row r="14" spans="1:21" s="15" customFormat="1" ht="12.75">
      <c r="A14" s="17">
        <v>13</v>
      </c>
      <c r="B14" s="29">
        <v>37410.833333333336</v>
      </c>
      <c r="C14" s="29">
        <v>37411</v>
      </c>
      <c r="D14" s="31">
        <f t="shared" si="5"/>
        <v>3.9999999999417923</v>
      </c>
      <c r="E14" s="37" t="s">
        <v>57</v>
      </c>
      <c r="F14" s="71"/>
      <c r="G14" s="66"/>
      <c r="H14" s="29">
        <v>37411</v>
      </c>
      <c r="I14" s="29">
        <v>37411</v>
      </c>
      <c r="J14" s="62">
        <f t="shared" si="6"/>
        <v>0</v>
      </c>
      <c r="K14" s="31">
        <f t="shared" si="0"/>
        <v>0</v>
      </c>
      <c r="L14" s="36" t="s">
        <v>26</v>
      </c>
      <c r="M14" s="14" t="s">
        <v>42</v>
      </c>
      <c r="N14" s="37"/>
      <c r="O14" s="12">
        <f t="shared" si="1"/>
      </c>
      <c r="P14" s="12">
        <f t="shared" si="2"/>
        <v>1</v>
      </c>
      <c r="Q14" s="12">
        <f t="shared" si="3"/>
      </c>
      <c r="R14" s="88">
        <f>SUM(O14:Q14)</f>
        <v>1</v>
      </c>
      <c r="S14" s="3"/>
      <c r="T14" s="3"/>
      <c r="U14" s="3"/>
    </row>
    <row r="15" spans="1:21" s="15" customFormat="1" ht="12.75">
      <c r="A15" s="77"/>
      <c r="B15" s="78"/>
      <c r="C15" s="78"/>
      <c r="D15" s="79">
        <f>SUM(D6:D14)</f>
        <v>133.08333333354676</v>
      </c>
      <c r="E15" s="80"/>
      <c r="F15" s="81"/>
      <c r="G15" s="82"/>
      <c r="H15" s="78"/>
      <c r="I15" s="78"/>
      <c r="J15" s="79">
        <f>SUM(J6:J14)</f>
        <v>2.916666666395031</v>
      </c>
      <c r="K15" s="79">
        <f>SUM(K6:K14)</f>
        <v>2.916666666395031</v>
      </c>
      <c r="L15" s="83"/>
      <c r="M15" s="84"/>
      <c r="N15" s="80"/>
      <c r="O15" s="79"/>
      <c r="P15" s="85"/>
      <c r="Q15" s="85"/>
      <c r="R15" s="90"/>
      <c r="S15" s="3"/>
      <c r="T15" s="3"/>
      <c r="U15" s="3"/>
    </row>
    <row r="16" spans="1:21" s="15" customFormat="1" ht="12.75">
      <c r="A16" s="17">
        <v>14</v>
      </c>
      <c r="B16" s="29">
        <v>37411.666666666664</v>
      </c>
      <c r="C16" s="29">
        <v>37413.760416666664</v>
      </c>
      <c r="D16" s="31">
        <f t="shared" si="5"/>
        <v>50.25</v>
      </c>
      <c r="E16" s="37" t="s">
        <v>59</v>
      </c>
      <c r="F16" s="71">
        <v>104238</v>
      </c>
      <c r="G16" s="66"/>
      <c r="H16" s="29">
        <v>37413.760416666664</v>
      </c>
      <c r="I16" s="29">
        <v>37413.770833333336</v>
      </c>
      <c r="J16" s="62">
        <f t="shared" si="6"/>
        <v>0.2500000001164153</v>
      </c>
      <c r="K16" s="31">
        <f t="shared" si="0"/>
        <v>0.2500000001164153</v>
      </c>
      <c r="L16" s="86" t="s">
        <v>4</v>
      </c>
      <c r="M16" s="14" t="s">
        <v>28</v>
      </c>
      <c r="N16" s="37" t="s">
        <v>61</v>
      </c>
      <c r="O16" s="12">
        <f t="shared" si="1"/>
        <v>1</v>
      </c>
      <c r="P16" s="12">
        <f t="shared" si="2"/>
      </c>
      <c r="Q16" s="12">
        <f t="shared" si="3"/>
      </c>
      <c r="R16" s="88">
        <f aca="true" t="shared" si="7" ref="R16:R21">SUM(O16:Q16)</f>
        <v>1</v>
      </c>
      <c r="S16" s="3"/>
      <c r="T16" s="3"/>
      <c r="U16" s="3"/>
    </row>
    <row r="17" spans="1:21" s="15" customFormat="1" ht="12.75">
      <c r="A17" s="57">
        <v>15</v>
      </c>
      <c r="B17" s="58">
        <v>37413.770833333336</v>
      </c>
      <c r="C17" s="58">
        <v>37414.48888888889</v>
      </c>
      <c r="D17" s="56">
        <f t="shared" si="5"/>
        <v>17.233333333279006</v>
      </c>
      <c r="E17" s="59" t="s">
        <v>60</v>
      </c>
      <c r="F17" s="72"/>
      <c r="G17" s="67"/>
      <c r="H17" s="58">
        <v>37414.48888888889</v>
      </c>
      <c r="I17" s="58">
        <v>37414.51458333333</v>
      </c>
      <c r="J17" s="56">
        <f t="shared" si="6"/>
        <v>0.6166666665812954</v>
      </c>
      <c r="K17" s="91"/>
      <c r="L17" s="92"/>
      <c r="M17" s="60"/>
      <c r="N17" s="59"/>
      <c r="O17" s="12">
        <f t="shared" si="1"/>
      </c>
      <c r="P17" s="12">
        <f t="shared" si="2"/>
      </c>
      <c r="Q17" s="12">
        <f t="shared" si="3"/>
      </c>
      <c r="R17" s="88">
        <f t="shared" si="7"/>
        <v>0</v>
      </c>
      <c r="S17" s="3"/>
      <c r="T17" s="3"/>
      <c r="U17" s="3"/>
    </row>
    <row r="18" spans="1:21" s="15" customFormat="1" ht="12.75">
      <c r="A18" s="57"/>
      <c r="B18" s="58"/>
      <c r="C18" s="58"/>
      <c r="D18" s="56"/>
      <c r="E18" s="59"/>
      <c r="F18" s="93">
        <v>104239</v>
      </c>
      <c r="G18" s="94"/>
      <c r="H18" s="95">
        <v>37414.48888888889</v>
      </c>
      <c r="I18" s="95">
        <v>37414.50625</v>
      </c>
      <c r="J18" s="96"/>
      <c r="K18" s="96">
        <f t="shared" si="0"/>
        <v>0.41666666662786156</v>
      </c>
      <c r="L18" s="97" t="s">
        <v>63</v>
      </c>
      <c r="M18" s="98" t="s">
        <v>28</v>
      </c>
      <c r="N18" s="99" t="s">
        <v>65</v>
      </c>
      <c r="O18" s="12">
        <f t="shared" si="1"/>
        <v>1</v>
      </c>
      <c r="P18" s="12">
        <f t="shared" si="2"/>
      </c>
      <c r="Q18" s="12">
        <f t="shared" si="3"/>
      </c>
      <c r="R18" s="88">
        <f t="shared" si="7"/>
        <v>1</v>
      </c>
      <c r="S18" s="3"/>
      <c r="T18" s="3"/>
      <c r="U18" s="3"/>
    </row>
    <row r="19" spans="1:21" s="15" customFormat="1" ht="12.75">
      <c r="A19" s="57"/>
      <c r="B19" s="58"/>
      <c r="C19" s="58"/>
      <c r="D19" s="56"/>
      <c r="E19" s="59"/>
      <c r="F19" s="100">
        <v>104239</v>
      </c>
      <c r="G19" s="101"/>
      <c r="H19" s="102">
        <v>37414.49444444444</v>
      </c>
      <c r="I19" s="102">
        <v>37414.50833333333</v>
      </c>
      <c r="J19" s="103"/>
      <c r="K19" s="103">
        <f t="shared" si="0"/>
        <v>0.33333333337213844</v>
      </c>
      <c r="L19" s="104" t="s">
        <v>41</v>
      </c>
      <c r="M19" s="105" t="s">
        <v>40</v>
      </c>
      <c r="N19" s="106" t="s">
        <v>62</v>
      </c>
      <c r="O19" s="12">
        <f t="shared" si="1"/>
      </c>
      <c r="P19" s="12">
        <f t="shared" si="2"/>
      </c>
      <c r="Q19" s="12">
        <f t="shared" si="3"/>
        <v>1</v>
      </c>
      <c r="R19" s="88">
        <f t="shared" si="7"/>
        <v>1</v>
      </c>
      <c r="S19" s="3"/>
      <c r="T19" s="3"/>
      <c r="U19" s="3"/>
    </row>
    <row r="20" spans="1:21" s="15" customFormat="1" ht="12.75">
      <c r="A20" s="57"/>
      <c r="B20" s="58"/>
      <c r="C20" s="58"/>
      <c r="D20" s="56"/>
      <c r="E20" s="59"/>
      <c r="F20" s="93">
        <v>104239</v>
      </c>
      <c r="G20" s="94"/>
      <c r="H20" s="95">
        <v>37414.50833333333</v>
      </c>
      <c r="I20" s="95">
        <v>37414.51458333333</v>
      </c>
      <c r="J20" s="96"/>
      <c r="K20" s="96">
        <f t="shared" si="0"/>
        <v>0.1499999999650754</v>
      </c>
      <c r="L20" s="97" t="s">
        <v>63</v>
      </c>
      <c r="M20" s="98" t="s">
        <v>40</v>
      </c>
      <c r="N20" s="99" t="s">
        <v>64</v>
      </c>
      <c r="O20" s="12">
        <f t="shared" si="1"/>
      </c>
      <c r="P20" s="12">
        <f t="shared" si="2"/>
      </c>
      <c r="Q20" s="12">
        <f t="shared" si="3"/>
        <v>1</v>
      </c>
      <c r="R20" s="88">
        <f t="shared" si="7"/>
        <v>1</v>
      </c>
      <c r="S20" s="3"/>
      <c r="T20" s="3"/>
      <c r="U20" s="3"/>
    </row>
    <row r="21" spans="1:21" s="15" customFormat="1" ht="12.75">
      <c r="A21" s="17">
        <v>16</v>
      </c>
      <c r="B21" s="29">
        <v>37414.51458333333</v>
      </c>
      <c r="C21" s="29">
        <v>37417.333333333336</v>
      </c>
      <c r="D21" s="31">
        <f t="shared" si="5"/>
        <v>67.6500000001397</v>
      </c>
      <c r="E21" s="37" t="s">
        <v>58</v>
      </c>
      <c r="F21" s="71"/>
      <c r="G21" s="66"/>
      <c r="H21" s="29">
        <v>37417.333333333336</v>
      </c>
      <c r="I21" s="29">
        <v>37417.333333333336</v>
      </c>
      <c r="J21" s="62">
        <f t="shared" si="6"/>
        <v>0</v>
      </c>
      <c r="K21" s="31">
        <f t="shared" si="0"/>
        <v>0</v>
      </c>
      <c r="L21" s="86" t="s">
        <v>26</v>
      </c>
      <c r="M21" s="14" t="s">
        <v>42</v>
      </c>
      <c r="N21" s="37"/>
      <c r="O21" s="12">
        <f t="shared" si="1"/>
      </c>
      <c r="P21" s="12">
        <f t="shared" si="2"/>
        <v>1</v>
      </c>
      <c r="Q21" s="12">
        <f t="shared" si="3"/>
      </c>
      <c r="R21" s="88">
        <f t="shared" si="7"/>
        <v>1</v>
      </c>
      <c r="S21" s="3"/>
      <c r="T21" s="3"/>
      <c r="U21" s="3"/>
    </row>
    <row r="22" spans="1:21" s="15" customFormat="1" ht="12.75">
      <c r="A22" s="77"/>
      <c r="B22" s="78"/>
      <c r="C22" s="78"/>
      <c r="D22" s="79">
        <f>SUM(D16:D21)</f>
        <v>135.1333333334187</v>
      </c>
      <c r="E22" s="80"/>
      <c r="F22" s="81"/>
      <c r="G22" s="82"/>
      <c r="H22" s="78"/>
      <c r="I22" s="78"/>
      <c r="J22" s="79">
        <f>SUM(J16:J21)</f>
        <v>0.8666666666977108</v>
      </c>
      <c r="K22" s="79">
        <f>SUM(K16:K21)</f>
        <v>1.1500000000814907</v>
      </c>
      <c r="L22" s="83"/>
      <c r="M22" s="84"/>
      <c r="N22" s="80"/>
      <c r="O22" s="79"/>
      <c r="P22" s="85"/>
      <c r="Q22" s="85"/>
      <c r="R22" s="90"/>
      <c r="S22" s="3"/>
      <c r="T22" s="3"/>
      <c r="U22" s="3"/>
    </row>
    <row r="23" spans="1:21" s="114" customFormat="1" ht="12.75">
      <c r="A23" s="57">
        <v>17</v>
      </c>
      <c r="B23" s="58">
        <v>37419.333333333336</v>
      </c>
      <c r="C23" s="58">
        <v>37420.69930555556</v>
      </c>
      <c r="D23" s="56">
        <f>(C23-B23)*24</f>
        <v>32.78333333332557</v>
      </c>
      <c r="E23" s="59" t="s">
        <v>66</v>
      </c>
      <c r="F23" s="72"/>
      <c r="G23" s="67"/>
      <c r="H23" s="58">
        <v>37420.69930555556</v>
      </c>
      <c r="I23" s="58">
        <v>37420.78055555555</v>
      </c>
      <c r="J23" s="56">
        <f>(I23-H23)*24</f>
        <v>1.9499999998952262</v>
      </c>
      <c r="K23" s="56"/>
      <c r="L23" s="92"/>
      <c r="M23" s="60"/>
      <c r="N23" s="59"/>
      <c r="O23" s="63">
        <f t="shared" si="1"/>
      </c>
      <c r="P23" s="63">
        <f t="shared" si="2"/>
      </c>
      <c r="Q23" s="63">
        <f t="shared" si="3"/>
      </c>
      <c r="R23" s="89">
        <f aca="true" t="shared" si="8" ref="R23:R29">SUM(O23:Q23)</f>
        <v>0</v>
      </c>
      <c r="S23" s="113"/>
      <c r="T23" s="113"/>
      <c r="U23" s="113"/>
    </row>
    <row r="24" spans="1:21" s="15" customFormat="1" ht="12.75">
      <c r="A24" s="57"/>
      <c r="B24" s="58"/>
      <c r="C24" s="58"/>
      <c r="D24" s="56"/>
      <c r="E24" s="59"/>
      <c r="F24" s="93">
        <v>104245</v>
      </c>
      <c r="G24" s="94"/>
      <c r="H24" s="95">
        <v>37420.69930555556</v>
      </c>
      <c r="I24" s="95">
        <v>37420.73402777778</v>
      </c>
      <c r="J24" s="96"/>
      <c r="K24" s="96">
        <f aca="true" t="shared" si="9" ref="K24:K39">(I24-H24)*24</f>
        <v>0.8333333332557231</v>
      </c>
      <c r="L24" s="97" t="s">
        <v>142</v>
      </c>
      <c r="M24" s="98" t="s">
        <v>28</v>
      </c>
      <c r="N24" s="99" t="s">
        <v>89</v>
      </c>
      <c r="O24" s="12">
        <f t="shared" si="1"/>
        <v>1</v>
      </c>
      <c r="P24" s="12">
        <f t="shared" si="2"/>
      </c>
      <c r="Q24" s="12">
        <f t="shared" si="3"/>
      </c>
      <c r="R24" s="88">
        <f t="shared" si="8"/>
        <v>1</v>
      </c>
      <c r="S24" s="3"/>
      <c r="T24" s="3"/>
      <c r="U24" s="3"/>
    </row>
    <row r="25" spans="1:21" s="15" customFormat="1" ht="12.75">
      <c r="A25" s="57"/>
      <c r="B25" s="58"/>
      <c r="C25" s="58"/>
      <c r="D25" s="56"/>
      <c r="E25" s="59"/>
      <c r="F25" s="100">
        <v>104245</v>
      </c>
      <c r="G25" s="101"/>
      <c r="H25" s="102">
        <v>37420.73402777778</v>
      </c>
      <c r="I25" s="102">
        <v>37420.75277777778</v>
      </c>
      <c r="J25" s="103"/>
      <c r="K25" s="103">
        <f t="shared" si="9"/>
        <v>0.4500000000698492</v>
      </c>
      <c r="L25" s="104" t="s">
        <v>41</v>
      </c>
      <c r="M25" s="105" t="s">
        <v>40</v>
      </c>
      <c r="N25" s="106" t="s">
        <v>67</v>
      </c>
      <c r="O25" s="12">
        <f t="shared" si="1"/>
      </c>
      <c r="P25" s="12">
        <f t="shared" si="2"/>
      </c>
      <c r="Q25" s="12">
        <f t="shared" si="3"/>
        <v>1</v>
      </c>
      <c r="R25" s="88">
        <f t="shared" si="8"/>
        <v>1</v>
      </c>
      <c r="S25" s="3"/>
      <c r="T25" s="3"/>
      <c r="U25" s="3"/>
    </row>
    <row r="26" spans="1:21" s="15" customFormat="1" ht="12.75">
      <c r="A26" s="57"/>
      <c r="B26" s="58"/>
      <c r="C26" s="58"/>
      <c r="D26" s="56"/>
      <c r="E26" s="59"/>
      <c r="F26" s="93">
        <v>104245</v>
      </c>
      <c r="G26" s="94"/>
      <c r="H26" s="95">
        <v>37420.75277777778</v>
      </c>
      <c r="I26" s="95">
        <v>37420.774305555555</v>
      </c>
      <c r="J26" s="96"/>
      <c r="K26" s="96">
        <f t="shared" si="9"/>
        <v>0.5166666666045785</v>
      </c>
      <c r="L26" s="97" t="s">
        <v>43</v>
      </c>
      <c r="M26" s="98" t="s">
        <v>40</v>
      </c>
      <c r="N26" s="99" t="s">
        <v>68</v>
      </c>
      <c r="O26" s="12">
        <f t="shared" si="1"/>
      </c>
      <c r="P26" s="12">
        <f t="shared" si="2"/>
      </c>
      <c r="Q26" s="12">
        <f t="shared" si="3"/>
        <v>1</v>
      </c>
      <c r="R26" s="88">
        <f t="shared" si="8"/>
        <v>1</v>
      </c>
      <c r="S26" s="3"/>
      <c r="T26" s="3"/>
      <c r="U26" s="3"/>
    </row>
    <row r="27" spans="1:21" s="15" customFormat="1" ht="12.75">
      <c r="A27" s="57"/>
      <c r="B27" s="58"/>
      <c r="C27" s="58"/>
      <c r="D27" s="56"/>
      <c r="E27" s="59"/>
      <c r="F27" s="100">
        <v>104245</v>
      </c>
      <c r="G27" s="101"/>
      <c r="H27" s="102">
        <v>37420.774305555555</v>
      </c>
      <c r="I27" s="102">
        <v>37420.78055555555</v>
      </c>
      <c r="J27" s="103"/>
      <c r="K27" s="103">
        <f t="shared" si="9"/>
        <v>0.1499999999650754</v>
      </c>
      <c r="L27" s="104" t="s">
        <v>142</v>
      </c>
      <c r="M27" s="105" t="s">
        <v>40</v>
      </c>
      <c r="N27" s="106" t="s">
        <v>88</v>
      </c>
      <c r="O27" s="12">
        <f t="shared" si="1"/>
      </c>
      <c r="P27" s="12">
        <f t="shared" si="2"/>
      </c>
      <c r="Q27" s="12">
        <f t="shared" si="3"/>
        <v>1</v>
      </c>
      <c r="R27" s="88">
        <f t="shared" si="8"/>
        <v>1</v>
      </c>
      <c r="S27" s="3"/>
      <c r="T27" s="3"/>
      <c r="U27" s="3"/>
    </row>
    <row r="28" spans="1:21" s="114" customFormat="1" ht="12.75">
      <c r="A28" s="107">
        <v>18</v>
      </c>
      <c r="B28" s="108">
        <v>37420.78055555555</v>
      </c>
      <c r="C28" s="108">
        <v>37424.67152777778</v>
      </c>
      <c r="D28" s="62">
        <f>(C28-B28)*24</f>
        <v>93.3833333333605</v>
      </c>
      <c r="E28" s="109" t="s">
        <v>70</v>
      </c>
      <c r="F28" s="110">
        <v>104247</v>
      </c>
      <c r="G28" s="111"/>
      <c r="H28" s="108">
        <v>37424.67152777778</v>
      </c>
      <c r="I28" s="108">
        <v>37424.68541666667</v>
      </c>
      <c r="J28" s="62">
        <f>(I28-H28)*24</f>
        <v>0.33333333337213844</v>
      </c>
      <c r="K28" s="62">
        <f t="shared" si="9"/>
        <v>0.33333333337213844</v>
      </c>
      <c r="L28" s="115" t="s">
        <v>4</v>
      </c>
      <c r="M28" s="112" t="s">
        <v>28</v>
      </c>
      <c r="N28" s="109" t="s">
        <v>69</v>
      </c>
      <c r="O28" s="63">
        <f t="shared" si="1"/>
        <v>1</v>
      </c>
      <c r="P28" s="63">
        <f t="shared" si="2"/>
      </c>
      <c r="Q28" s="63">
        <f t="shared" si="3"/>
      </c>
      <c r="R28" s="89">
        <f t="shared" si="8"/>
        <v>1</v>
      </c>
      <c r="S28" s="113"/>
      <c r="T28" s="113"/>
      <c r="U28" s="113"/>
    </row>
    <row r="29" spans="1:21" s="15" customFormat="1" ht="12.75">
      <c r="A29" s="57">
        <v>20</v>
      </c>
      <c r="B29" s="58">
        <v>37424.68541666667</v>
      </c>
      <c r="C29" s="58">
        <v>37425.333333333336</v>
      </c>
      <c r="D29" s="56">
        <f>(C29-B29)*24</f>
        <v>15.550000000046566</v>
      </c>
      <c r="E29" s="59" t="s">
        <v>57</v>
      </c>
      <c r="F29" s="72"/>
      <c r="G29" s="67"/>
      <c r="H29" s="58">
        <v>37425.333333333336</v>
      </c>
      <c r="I29" s="58">
        <v>37425.333333333336</v>
      </c>
      <c r="J29" s="56">
        <f>(I29-H29)*24</f>
        <v>0</v>
      </c>
      <c r="K29" s="56">
        <f t="shared" si="9"/>
        <v>0</v>
      </c>
      <c r="L29" s="92" t="s">
        <v>26</v>
      </c>
      <c r="M29" s="60" t="s">
        <v>42</v>
      </c>
      <c r="N29" s="59"/>
      <c r="O29" s="12">
        <f t="shared" si="1"/>
      </c>
      <c r="P29" s="12">
        <f t="shared" si="2"/>
        <v>1</v>
      </c>
      <c r="Q29" s="12">
        <f t="shared" si="3"/>
      </c>
      <c r="R29" s="88">
        <f t="shared" si="8"/>
        <v>1</v>
      </c>
      <c r="S29" s="3"/>
      <c r="T29" s="3"/>
      <c r="U29" s="3"/>
    </row>
    <row r="30" spans="1:21" s="15" customFormat="1" ht="12.75">
      <c r="A30" s="77"/>
      <c r="B30" s="78"/>
      <c r="C30" s="78"/>
      <c r="D30" s="79">
        <f>SUM(D23:D29)</f>
        <v>141.71666666673264</v>
      </c>
      <c r="E30" s="80"/>
      <c r="F30" s="81"/>
      <c r="G30" s="82"/>
      <c r="H30" s="78"/>
      <c r="I30" s="78"/>
      <c r="J30" s="79">
        <f>SUM(J23:J29)</f>
        <v>2.2833333332673647</v>
      </c>
      <c r="K30" s="79">
        <f>SUM(K23:K29)</f>
        <v>2.2833333332673647</v>
      </c>
      <c r="L30" s="83"/>
      <c r="M30" s="84"/>
      <c r="N30" s="80"/>
      <c r="O30" s="79"/>
      <c r="P30" s="85"/>
      <c r="Q30" s="85"/>
      <c r="R30" s="90"/>
      <c r="S30" s="3"/>
      <c r="T30" s="3"/>
      <c r="U30" s="3"/>
    </row>
    <row r="31" spans="1:21" s="15" customFormat="1" ht="12.75">
      <c r="A31" s="17"/>
      <c r="B31" s="29"/>
      <c r="C31" s="29"/>
      <c r="D31" s="119"/>
      <c r="E31" s="37"/>
      <c r="F31" s="71">
        <v>104250</v>
      </c>
      <c r="G31" s="66"/>
      <c r="H31" s="29">
        <v>37425.666666666664</v>
      </c>
      <c r="I31" s="29">
        <v>37425.686111111114</v>
      </c>
      <c r="J31" s="62">
        <f aca="true" t="shared" si="10" ref="J31:J39">(I31-H31)*24</f>
        <v>0.466666666790843</v>
      </c>
      <c r="K31" s="62">
        <f t="shared" si="9"/>
        <v>0.466666666790843</v>
      </c>
      <c r="L31" s="86" t="s">
        <v>7</v>
      </c>
      <c r="M31" s="14" t="s">
        <v>40</v>
      </c>
      <c r="N31" s="37" t="s">
        <v>71</v>
      </c>
      <c r="O31" s="118">
        <f t="shared" si="1"/>
      </c>
      <c r="P31" s="63">
        <f t="shared" si="2"/>
      </c>
      <c r="Q31" s="63">
        <f t="shared" si="3"/>
        <v>1</v>
      </c>
      <c r="R31" s="89">
        <f aca="true" t="shared" si="11" ref="R31:R39">SUM(O31:Q31)</f>
        <v>1</v>
      </c>
      <c r="S31" s="3"/>
      <c r="T31" s="3"/>
      <c r="U31" s="3"/>
    </row>
    <row r="32" spans="1:21" s="15" customFormat="1" ht="12.75">
      <c r="A32" s="57">
        <v>21</v>
      </c>
      <c r="B32" s="58">
        <v>37425.686111111114</v>
      </c>
      <c r="C32" s="58">
        <v>37425.75486111111</v>
      </c>
      <c r="D32" s="56">
        <f aca="true" t="shared" si="12" ref="D32:D39">(C32-B32)*24</f>
        <v>1.6499999999650754</v>
      </c>
      <c r="E32" s="59" t="s">
        <v>75</v>
      </c>
      <c r="F32" s="72">
        <v>104249</v>
      </c>
      <c r="G32" s="67"/>
      <c r="H32" s="58">
        <v>37425.75486111111</v>
      </c>
      <c r="I32" s="58">
        <v>37425.763194444444</v>
      </c>
      <c r="J32" s="56">
        <f t="shared" si="10"/>
        <v>0.19999999995343387</v>
      </c>
      <c r="K32" s="56">
        <f t="shared" si="9"/>
        <v>0.19999999995343387</v>
      </c>
      <c r="L32" s="92" t="s">
        <v>4</v>
      </c>
      <c r="M32" s="60" t="s">
        <v>28</v>
      </c>
      <c r="N32" s="59" t="s">
        <v>72</v>
      </c>
      <c r="O32" s="118">
        <f t="shared" si="1"/>
        <v>1</v>
      </c>
      <c r="P32" s="63">
        <f t="shared" si="2"/>
      </c>
      <c r="Q32" s="63">
        <f t="shared" si="3"/>
      </c>
      <c r="R32" s="89">
        <f t="shared" si="11"/>
        <v>1</v>
      </c>
      <c r="S32" s="3"/>
      <c r="T32" s="3"/>
      <c r="U32" s="3"/>
    </row>
    <row r="33" spans="1:21" s="15" customFormat="1" ht="12.75">
      <c r="A33" s="17">
        <v>22</v>
      </c>
      <c r="B33" s="29">
        <v>37425.763194444444</v>
      </c>
      <c r="C33" s="29">
        <v>37426.07361111111</v>
      </c>
      <c r="D33" s="31">
        <f t="shared" si="12"/>
        <v>7.4500000000116415</v>
      </c>
      <c r="E33" s="37" t="s">
        <v>74</v>
      </c>
      <c r="F33" s="110">
        <v>104252</v>
      </c>
      <c r="G33" s="111"/>
      <c r="H33" s="108">
        <v>37426.07361111111</v>
      </c>
      <c r="I33" s="108">
        <v>37426.24652777778</v>
      </c>
      <c r="J33" s="62">
        <f t="shared" si="10"/>
        <v>4.150000000081491</v>
      </c>
      <c r="K33" s="62"/>
      <c r="L33" s="120"/>
      <c r="M33" s="112"/>
      <c r="N33" s="109"/>
      <c r="O33" s="118">
        <f t="shared" si="1"/>
      </c>
      <c r="P33" s="63">
        <f t="shared" si="2"/>
      </c>
      <c r="Q33" s="63">
        <f t="shared" si="3"/>
      </c>
      <c r="R33" s="89">
        <f t="shared" si="11"/>
        <v>0</v>
      </c>
      <c r="S33" s="3"/>
      <c r="T33" s="3"/>
      <c r="U33" s="3"/>
    </row>
    <row r="34" spans="1:21" s="15" customFormat="1" ht="12.75">
      <c r="A34" s="17"/>
      <c r="B34" s="29"/>
      <c r="C34" s="29"/>
      <c r="D34" s="31"/>
      <c r="E34" s="37"/>
      <c r="F34" s="93">
        <v>104252</v>
      </c>
      <c r="G34" s="94"/>
      <c r="H34" s="95">
        <v>37426.07361111111</v>
      </c>
      <c r="I34" s="95">
        <v>37426.092361111114</v>
      </c>
      <c r="J34" s="96"/>
      <c r="K34" s="96">
        <f>(I34-H34)*24</f>
        <v>0.4500000000698492</v>
      </c>
      <c r="L34" s="97" t="s">
        <v>43</v>
      </c>
      <c r="M34" s="98" t="s">
        <v>28</v>
      </c>
      <c r="N34" s="99" t="s">
        <v>79</v>
      </c>
      <c r="O34" s="118">
        <f t="shared" si="1"/>
        <v>1</v>
      </c>
      <c r="P34" s="63">
        <f t="shared" si="2"/>
      </c>
      <c r="Q34" s="63">
        <f t="shared" si="3"/>
      </c>
      <c r="R34" s="89">
        <f>SUM(O34:Q34)</f>
        <v>1</v>
      </c>
      <c r="S34" s="3"/>
      <c r="T34" s="3"/>
      <c r="U34" s="3"/>
    </row>
    <row r="35" spans="1:21" s="15" customFormat="1" ht="12.75">
      <c r="A35" s="17"/>
      <c r="B35" s="29"/>
      <c r="C35" s="29"/>
      <c r="D35" s="31"/>
      <c r="E35" s="37"/>
      <c r="F35" s="100">
        <v>104252</v>
      </c>
      <c r="G35" s="101"/>
      <c r="H35" s="102">
        <v>37426.092361111114</v>
      </c>
      <c r="I35" s="102">
        <v>37426.24652777778</v>
      </c>
      <c r="J35" s="103"/>
      <c r="K35" s="103">
        <f>(I35-H35)*24</f>
        <v>3.7000000000116415</v>
      </c>
      <c r="L35" s="104" t="s">
        <v>142</v>
      </c>
      <c r="M35" s="105" t="s">
        <v>40</v>
      </c>
      <c r="N35" s="106" t="s">
        <v>80</v>
      </c>
      <c r="O35" s="118">
        <f t="shared" si="1"/>
      </c>
      <c r="P35" s="63">
        <f t="shared" si="2"/>
      </c>
      <c r="Q35" s="63">
        <f t="shared" si="3"/>
        <v>1</v>
      </c>
      <c r="R35" s="89">
        <f>SUM(O35:Q35)</f>
        <v>1</v>
      </c>
      <c r="S35" s="3"/>
      <c r="T35" s="3"/>
      <c r="U35" s="3"/>
    </row>
    <row r="36" spans="1:21" s="15" customFormat="1" ht="12.75">
      <c r="A36" s="57">
        <v>23</v>
      </c>
      <c r="B36" s="58">
        <v>37426.24652777778</v>
      </c>
      <c r="C36" s="58">
        <v>37427.288194444445</v>
      </c>
      <c r="D36" s="56">
        <f t="shared" si="12"/>
        <v>24.999999999941792</v>
      </c>
      <c r="E36" s="59" t="s">
        <v>73</v>
      </c>
      <c r="F36" s="72">
        <v>104258</v>
      </c>
      <c r="G36" s="67"/>
      <c r="H36" s="58">
        <v>37427.288194444445</v>
      </c>
      <c r="I36" s="58">
        <v>37427.30486111111</v>
      </c>
      <c r="J36" s="56">
        <f t="shared" si="10"/>
        <v>0.39999999990686774</v>
      </c>
      <c r="K36" s="56">
        <f t="shared" si="9"/>
        <v>0.39999999990686774</v>
      </c>
      <c r="L36" s="92" t="s">
        <v>142</v>
      </c>
      <c r="M36" s="60" t="s">
        <v>28</v>
      </c>
      <c r="N36" s="59" t="s">
        <v>77</v>
      </c>
      <c r="O36" s="118">
        <f t="shared" si="1"/>
        <v>1</v>
      </c>
      <c r="P36" s="63">
        <f t="shared" si="2"/>
      </c>
      <c r="Q36" s="63">
        <f t="shared" si="3"/>
      </c>
      <c r="R36" s="89">
        <f t="shared" si="11"/>
        <v>1</v>
      </c>
      <c r="S36" s="3"/>
      <c r="T36" s="3"/>
      <c r="U36" s="3"/>
    </row>
    <row r="37" spans="1:21" s="15" customFormat="1" ht="12.75">
      <c r="A37" s="17">
        <v>24</v>
      </c>
      <c r="B37" s="29">
        <v>37427.30486111111</v>
      </c>
      <c r="C37" s="29">
        <v>37428.120833333334</v>
      </c>
      <c r="D37" s="31">
        <f t="shared" si="12"/>
        <v>19.583333333430346</v>
      </c>
      <c r="E37" s="37" t="s">
        <v>76</v>
      </c>
      <c r="F37" s="71">
        <v>104260</v>
      </c>
      <c r="G37" s="66"/>
      <c r="H37" s="29">
        <v>37428.120833333334</v>
      </c>
      <c r="I37" s="29">
        <v>37428.129166666666</v>
      </c>
      <c r="J37" s="62">
        <f t="shared" si="10"/>
        <v>0.19999999995343387</v>
      </c>
      <c r="K37" s="62">
        <f t="shared" si="9"/>
        <v>0.19999999995343387</v>
      </c>
      <c r="L37" s="86" t="s">
        <v>41</v>
      </c>
      <c r="M37" s="14" t="s">
        <v>28</v>
      </c>
      <c r="N37" s="37" t="s">
        <v>78</v>
      </c>
      <c r="O37" s="118">
        <f t="shared" si="1"/>
        <v>1</v>
      </c>
      <c r="P37" s="63">
        <f t="shared" si="2"/>
      </c>
      <c r="Q37" s="63">
        <f t="shared" si="3"/>
      </c>
      <c r="R37" s="89">
        <f t="shared" si="11"/>
        <v>1</v>
      </c>
      <c r="S37" s="3"/>
      <c r="T37" s="3"/>
      <c r="U37" s="3"/>
    </row>
    <row r="38" spans="1:21" s="15" customFormat="1" ht="12.75">
      <c r="A38" s="57">
        <v>25</v>
      </c>
      <c r="B38" s="58">
        <v>37428.129166666666</v>
      </c>
      <c r="C38" s="58">
        <v>37430.64375</v>
      </c>
      <c r="D38" s="56">
        <f t="shared" si="12"/>
        <v>60.35000000009313</v>
      </c>
      <c r="E38" s="59" t="s">
        <v>146</v>
      </c>
      <c r="F38" s="72">
        <v>104263</v>
      </c>
      <c r="G38" s="67"/>
      <c r="H38" s="58">
        <v>37430.64375</v>
      </c>
      <c r="I38" s="58">
        <v>37430.65555555555</v>
      </c>
      <c r="J38" s="56">
        <f t="shared" si="10"/>
        <v>0.283333333209157</v>
      </c>
      <c r="K38" s="56">
        <f t="shared" si="9"/>
        <v>0.283333333209157</v>
      </c>
      <c r="L38" s="92" t="s">
        <v>7</v>
      </c>
      <c r="M38" s="60" t="s">
        <v>28</v>
      </c>
      <c r="N38" s="59" t="s">
        <v>146</v>
      </c>
      <c r="O38" s="118">
        <f t="shared" si="1"/>
        <v>1</v>
      </c>
      <c r="P38" s="63">
        <f t="shared" si="2"/>
      </c>
      <c r="Q38" s="63">
        <f t="shared" si="3"/>
      </c>
      <c r="R38" s="89">
        <f t="shared" si="11"/>
        <v>1</v>
      </c>
      <c r="S38" s="3"/>
      <c r="T38" s="3"/>
      <c r="U38" s="3"/>
    </row>
    <row r="39" spans="1:21" s="15" customFormat="1" ht="12.75">
      <c r="A39" s="17">
        <v>26</v>
      </c>
      <c r="B39" s="29">
        <v>37430.65555555555</v>
      </c>
      <c r="C39" s="29">
        <v>37431.333333333336</v>
      </c>
      <c r="D39" s="31">
        <f t="shared" si="12"/>
        <v>16.2666666667792</v>
      </c>
      <c r="E39" s="37" t="s">
        <v>58</v>
      </c>
      <c r="F39" s="71"/>
      <c r="G39" s="66"/>
      <c r="H39" s="29">
        <v>37431.333333333336</v>
      </c>
      <c r="I39" s="29">
        <v>37431.333333333336</v>
      </c>
      <c r="J39" s="62">
        <f t="shared" si="10"/>
        <v>0</v>
      </c>
      <c r="K39" s="62">
        <f t="shared" si="9"/>
        <v>0</v>
      </c>
      <c r="L39" s="86" t="s">
        <v>26</v>
      </c>
      <c r="M39" s="14" t="s">
        <v>42</v>
      </c>
      <c r="N39" s="37"/>
      <c r="O39" s="75">
        <f t="shared" si="1"/>
      </c>
      <c r="P39" s="116">
        <f t="shared" si="2"/>
        <v>1</v>
      </c>
      <c r="Q39" s="116">
        <f t="shared" si="3"/>
      </c>
      <c r="R39" s="117">
        <f t="shared" si="11"/>
        <v>1</v>
      </c>
      <c r="S39" s="3"/>
      <c r="T39" s="3"/>
      <c r="U39" s="3"/>
    </row>
    <row r="40" spans="1:18" ht="12.75">
      <c r="A40" s="77"/>
      <c r="B40" s="78"/>
      <c r="C40" s="78"/>
      <c r="D40" s="79">
        <f>SUM(D31:D39)+0.02</f>
        <v>130.3200000002212</v>
      </c>
      <c r="E40" s="80"/>
      <c r="F40" s="81"/>
      <c r="G40" s="82"/>
      <c r="H40" s="78"/>
      <c r="I40" s="78"/>
      <c r="J40" s="79">
        <f>SUM(J31:J39)</f>
        <v>5.699999999895226</v>
      </c>
      <c r="K40" s="79">
        <f>SUM(K31:K39)</f>
        <v>5.699999999895226</v>
      </c>
      <c r="L40" s="83"/>
      <c r="M40" s="84"/>
      <c r="N40" s="80"/>
      <c r="O40" s="79"/>
      <c r="P40" s="85"/>
      <c r="Q40" s="85"/>
      <c r="R40" s="90"/>
    </row>
    <row r="41" spans="1:18" ht="12.75">
      <c r="A41" s="17"/>
      <c r="B41" s="29"/>
      <c r="C41" s="29"/>
      <c r="D41" s="119"/>
      <c r="E41" s="37"/>
      <c r="F41" s="71">
        <v>104269</v>
      </c>
      <c r="G41" s="66"/>
      <c r="H41" s="29">
        <v>37433.333333333336</v>
      </c>
      <c r="I41" s="29">
        <v>37433.356944444444</v>
      </c>
      <c r="J41" s="62">
        <f>(I41-H41)*24</f>
        <v>0.566666666592937</v>
      </c>
      <c r="K41" s="62">
        <f>(I41-H41)*24</f>
        <v>0.566666666592937</v>
      </c>
      <c r="L41" s="86" t="s">
        <v>7</v>
      </c>
      <c r="M41" s="14" t="s">
        <v>40</v>
      </c>
      <c r="N41" s="37" t="s">
        <v>96</v>
      </c>
      <c r="O41" s="118">
        <f t="shared" si="1"/>
      </c>
      <c r="P41" s="63">
        <f t="shared" si="2"/>
      </c>
      <c r="Q41" s="63">
        <f t="shared" si="3"/>
        <v>1</v>
      </c>
      <c r="R41" s="89">
        <f aca="true" t="shared" si="13" ref="R41:R47">SUM(O41:Q41)</f>
        <v>1</v>
      </c>
    </row>
    <row r="42" spans="1:18" ht="12.75">
      <c r="A42" s="57">
        <v>28</v>
      </c>
      <c r="B42" s="58">
        <v>37433.356944444444</v>
      </c>
      <c r="C42" s="58">
        <v>37433.63680555556</v>
      </c>
      <c r="D42" s="56">
        <f aca="true" t="shared" si="14" ref="D42:D49">(C42-B42)*24</f>
        <v>6.716666666732635</v>
      </c>
      <c r="E42" s="59" t="s">
        <v>95</v>
      </c>
      <c r="F42" s="72">
        <v>104270</v>
      </c>
      <c r="G42" s="67"/>
      <c r="H42" s="58">
        <v>37433.63680555556</v>
      </c>
      <c r="I42" s="58">
        <v>37433.64861111111</v>
      </c>
      <c r="J42" s="56">
        <f>(I42-H42)*24</f>
        <v>0.283333333209157</v>
      </c>
      <c r="K42" s="56">
        <f>(I42-H42)*24</f>
        <v>0.283333333209157</v>
      </c>
      <c r="L42" s="92" t="s">
        <v>7</v>
      </c>
      <c r="M42" s="60" t="s">
        <v>28</v>
      </c>
      <c r="N42" s="59" t="s">
        <v>96</v>
      </c>
      <c r="O42" s="118">
        <f t="shared" si="1"/>
        <v>1</v>
      </c>
      <c r="P42" s="63">
        <f t="shared" si="2"/>
      </c>
      <c r="Q42" s="63">
        <f t="shared" si="3"/>
      </c>
      <c r="R42" s="89">
        <f t="shared" si="13"/>
        <v>1</v>
      </c>
    </row>
    <row r="43" spans="1:18" ht="12.75">
      <c r="A43" s="17">
        <v>29</v>
      </c>
      <c r="B43" s="29">
        <v>37433.64861111111</v>
      </c>
      <c r="C43" s="29">
        <v>37433.96041666667</v>
      </c>
      <c r="D43" s="31">
        <f t="shared" si="14"/>
        <v>7.483333333453629</v>
      </c>
      <c r="E43" s="37" t="s">
        <v>83</v>
      </c>
      <c r="F43" s="71">
        <v>104271</v>
      </c>
      <c r="G43" s="66"/>
      <c r="H43" s="29">
        <v>37433.96041666667</v>
      </c>
      <c r="I43" s="29">
        <v>37434.02361111111</v>
      </c>
      <c r="J43" s="62">
        <f>(I43-H43)*24</f>
        <v>1.5166666665463708</v>
      </c>
      <c r="K43" s="62">
        <f>(I43-H43)*24</f>
        <v>1.5166666665463708</v>
      </c>
      <c r="L43" s="86" t="s">
        <v>142</v>
      </c>
      <c r="M43" s="14" t="s">
        <v>28</v>
      </c>
      <c r="N43" s="37" t="s">
        <v>84</v>
      </c>
      <c r="O43" s="118">
        <f t="shared" si="1"/>
        <v>1</v>
      </c>
      <c r="P43" s="63">
        <f t="shared" si="2"/>
      </c>
      <c r="Q43" s="63">
        <f t="shared" si="3"/>
      </c>
      <c r="R43" s="89">
        <f t="shared" si="13"/>
        <v>1</v>
      </c>
    </row>
    <row r="44" spans="1:18" ht="12.75">
      <c r="A44" s="57">
        <v>30</v>
      </c>
      <c r="B44" s="58">
        <v>37434.02361111111</v>
      </c>
      <c r="C44" s="58">
        <v>37435.23125</v>
      </c>
      <c r="D44" s="56">
        <f t="shared" si="14"/>
        <v>28.983333333337214</v>
      </c>
      <c r="E44" s="59" t="s">
        <v>82</v>
      </c>
      <c r="F44" s="72"/>
      <c r="G44" s="67"/>
      <c r="H44" s="58">
        <v>37435.23125</v>
      </c>
      <c r="I44" s="58">
        <v>37435.424305555556</v>
      </c>
      <c r="J44" s="56">
        <f>(I44-H44)*24</f>
        <v>4.633333333418705</v>
      </c>
      <c r="K44" s="56"/>
      <c r="L44" s="92"/>
      <c r="M44" s="60"/>
      <c r="N44" s="59"/>
      <c r="O44" s="118">
        <f t="shared" si="1"/>
      </c>
      <c r="P44" s="63">
        <f t="shared" si="2"/>
      </c>
      <c r="Q44" s="63">
        <f t="shared" si="3"/>
      </c>
      <c r="R44" s="89">
        <f t="shared" si="13"/>
        <v>0</v>
      </c>
    </row>
    <row r="45" spans="1:18" ht="12.75">
      <c r="A45" s="57"/>
      <c r="B45" s="58"/>
      <c r="C45" s="58"/>
      <c r="D45" s="56"/>
      <c r="E45" s="59"/>
      <c r="F45" s="93">
        <v>104272</v>
      </c>
      <c r="G45" s="94"/>
      <c r="H45" s="95">
        <v>37435.23125</v>
      </c>
      <c r="I45" s="95">
        <v>37435.40555555555</v>
      </c>
      <c r="J45" s="96"/>
      <c r="K45" s="96">
        <f>(I45-H45)*24</f>
        <v>4.183333333348855</v>
      </c>
      <c r="L45" s="97" t="s">
        <v>143</v>
      </c>
      <c r="M45" s="98" t="s">
        <v>28</v>
      </c>
      <c r="N45" s="99" t="s">
        <v>86</v>
      </c>
      <c r="O45" s="118">
        <f t="shared" si="1"/>
        <v>1</v>
      </c>
      <c r="P45" s="63">
        <f t="shared" si="2"/>
      </c>
      <c r="Q45" s="63">
        <f t="shared" si="3"/>
      </c>
      <c r="R45" s="89">
        <f t="shared" si="13"/>
        <v>1</v>
      </c>
    </row>
    <row r="46" spans="1:18" ht="12.75">
      <c r="A46" s="57"/>
      <c r="B46" s="58"/>
      <c r="C46" s="58"/>
      <c r="D46" s="56"/>
      <c r="E46" s="59"/>
      <c r="F46" s="100">
        <v>104273</v>
      </c>
      <c r="G46" s="101"/>
      <c r="H46" s="102">
        <v>37435.40555555555</v>
      </c>
      <c r="I46" s="102">
        <v>37435.424305555556</v>
      </c>
      <c r="J46" s="103"/>
      <c r="K46" s="103">
        <f>(I46-H46)*24</f>
        <v>0.4500000000698492</v>
      </c>
      <c r="L46" s="104" t="s">
        <v>35</v>
      </c>
      <c r="M46" s="105" t="s">
        <v>40</v>
      </c>
      <c r="N46" s="106" t="s">
        <v>85</v>
      </c>
      <c r="O46" s="118">
        <f t="shared" si="1"/>
      </c>
      <c r="P46" s="63">
        <f t="shared" si="2"/>
      </c>
      <c r="Q46" s="63">
        <f t="shared" si="3"/>
        <v>1</v>
      </c>
      <c r="R46" s="89">
        <f t="shared" si="13"/>
        <v>1</v>
      </c>
    </row>
    <row r="47" spans="1:18" ht="12.75">
      <c r="A47" s="17">
        <v>31</v>
      </c>
      <c r="B47" s="29">
        <v>37435.424305555556</v>
      </c>
      <c r="C47" s="29">
        <v>37441.333333333336</v>
      </c>
      <c r="D47" s="31">
        <f t="shared" si="14"/>
        <v>141.81666666670935</v>
      </c>
      <c r="E47" s="37" t="s">
        <v>87</v>
      </c>
      <c r="F47" s="71"/>
      <c r="G47" s="66"/>
      <c r="H47" s="29">
        <v>37441.333333333336</v>
      </c>
      <c r="I47" s="29">
        <v>37441.333333333336</v>
      </c>
      <c r="J47" s="119"/>
      <c r="K47" s="119"/>
      <c r="L47" s="86" t="s">
        <v>26</v>
      </c>
      <c r="M47" s="14" t="s">
        <v>42</v>
      </c>
      <c r="N47" s="37"/>
      <c r="O47" s="118">
        <f t="shared" si="1"/>
      </c>
      <c r="P47" s="63">
        <f t="shared" si="2"/>
        <v>1</v>
      </c>
      <c r="Q47" s="63">
        <f t="shared" si="3"/>
      </c>
      <c r="R47" s="89">
        <f t="shared" si="13"/>
        <v>1</v>
      </c>
    </row>
    <row r="48" spans="1:18" ht="12.75">
      <c r="A48" s="77"/>
      <c r="B48" s="78"/>
      <c r="C48" s="78"/>
      <c r="D48" s="79">
        <f>SUM(D41:D47)</f>
        <v>185.00000000023283</v>
      </c>
      <c r="E48" s="80"/>
      <c r="F48" s="81"/>
      <c r="G48" s="82"/>
      <c r="H48" s="78"/>
      <c r="I48" s="78"/>
      <c r="J48" s="79">
        <f>SUM(J41:J47)</f>
        <v>6.999999999767169</v>
      </c>
      <c r="K48" s="79">
        <f>SUM(K41:K47)</f>
        <v>6.999999999767169</v>
      </c>
      <c r="L48" s="83"/>
      <c r="M48" s="84"/>
      <c r="N48" s="80"/>
      <c r="O48" s="79"/>
      <c r="P48" s="85"/>
      <c r="Q48" s="85"/>
      <c r="R48" s="90"/>
    </row>
    <row r="49" spans="1:18" s="12" customFormat="1" ht="12.75">
      <c r="A49" s="17">
        <v>32</v>
      </c>
      <c r="B49" s="29">
        <v>37442.333333333336</v>
      </c>
      <c r="C49" s="29">
        <v>37445.333333333336</v>
      </c>
      <c r="D49" s="31">
        <f t="shared" si="14"/>
        <v>72</v>
      </c>
      <c r="E49" s="37" t="s">
        <v>87</v>
      </c>
      <c r="F49" s="71"/>
      <c r="G49" s="66"/>
      <c r="H49" s="29">
        <v>37445.333333333336</v>
      </c>
      <c r="I49" s="29">
        <v>37445.333333333336</v>
      </c>
      <c r="J49" s="119"/>
      <c r="K49" s="119"/>
      <c r="L49" s="86" t="s">
        <v>26</v>
      </c>
      <c r="M49" s="14" t="s">
        <v>42</v>
      </c>
      <c r="N49" s="37"/>
      <c r="O49" s="118">
        <f t="shared" si="1"/>
      </c>
      <c r="P49" s="63">
        <f t="shared" si="2"/>
        <v>1</v>
      </c>
      <c r="Q49" s="63">
        <f t="shared" si="3"/>
      </c>
      <c r="R49" s="89">
        <f>SUM(O49:Q49)</f>
        <v>1</v>
      </c>
    </row>
    <row r="50" spans="1:18" s="129" customFormat="1" ht="12.75">
      <c r="A50" s="77"/>
      <c r="B50" s="78"/>
      <c r="C50" s="78"/>
      <c r="D50" s="79">
        <f>SUM(D49:D49)</f>
        <v>72</v>
      </c>
      <c r="E50" s="80"/>
      <c r="F50" s="81"/>
      <c r="G50" s="82"/>
      <c r="H50" s="78"/>
      <c r="I50" s="78"/>
      <c r="J50" s="79">
        <f>SUM(J49:J49)</f>
        <v>0</v>
      </c>
      <c r="K50" s="132">
        <f>SUM(K49:K49)</f>
        <v>0</v>
      </c>
      <c r="L50" s="136"/>
      <c r="M50" s="137"/>
      <c r="N50" s="133"/>
      <c r="O50" s="132"/>
      <c r="P50" s="141"/>
      <c r="Q50" s="141"/>
      <c r="R50" s="138"/>
    </row>
    <row r="51" spans="1:18" s="12" customFormat="1" ht="12.75">
      <c r="A51" s="17"/>
      <c r="B51" s="29"/>
      <c r="C51" s="29"/>
      <c r="D51" s="119"/>
      <c r="E51" s="37"/>
      <c r="F51" s="71"/>
      <c r="G51" s="66"/>
      <c r="H51" s="29">
        <v>37447.333333333336</v>
      </c>
      <c r="I51" s="29">
        <v>37447.33472222222</v>
      </c>
      <c r="J51" s="62">
        <f>(I51-H51)*24</f>
        <v>0.03333333326736465</v>
      </c>
      <c r="K51" s="62">
        <f>(I51-H51)*24</f>
        <v>0.03333333326736465</v>
      </c>
      <c r="L51" s="86" t="s">
        <v>43</v>
      </c>
      <c r="M51" s="14" t="s">
        <v>40</v>
      </c>
      <c r="N51" s="37" t="s">
        <v>92</v>
      </c>
      <c r="O51" s="63">
        <f t="shared" si="1"/>
      </c>
      <c r="P51" s="63">
        <f t="shared" si="2"/>
      </c>
      <c r="Q51" s="63">
        <f t="shared" si="3"/>
        <v>1</v>
      </c>
      <c r="R51" s="139">
        <f>SUM(O51:Q51)</f>
        <v>1</v>
      </c>
    </row>
    <row r="52" spans="1:18" s="12" customFormat="1" ht="12.75">
      <c r="A52" s="57">
        <v>34</v>
      </c>
      <c r="B52" s="58">
        <v>37447.33472222222</v>
      </c>
      <c r="C52" s="58">
        <v>37450.07847222222</v>
      </c>
      <c r="D52" s="56">
        <f>(C52-B52)*24</f>
        <v>65.85000000003492</v>
      </c>
      <c r="E52" s="59" t="s">
        <v>90</v>
      </c>
      <c r="F52" s="72">
        <v>104281</v>
      </c>
      <c r="G52" s="67"/>
      <c r="H52" s="58">
        <v>37450.07847222222</v>
      </c>
      <c r="I52" s="58">
        <v>37450.08611111111</v>
      </c>
      <c r="J52" s="56">
        <f>(I52-H52)*24</f>
        <v>0.18333333323244005</v>
      </c>
      <c r="K52" s="56">
        <f>(I52-H52)*24</f>
        <v>0.18333333323244005</v>
      </c>
      <c r="L52" s="92" t="s">
        <v>41</v>
      </c>
      <c r="M52" s="60" t="s">
        <v>28</v>
      </c>
      <c r="N52" s="59" t="s">
        <v>91</v>
      </c>
      <c r="O52" s="63">
        <f t="shared" si="1"/>
        <v>1</v>
      </c>
      <c r="P52" s="63">
        <f t="shared" si="2"/>
      </c>
      <c r="Q52" s="63">
        <f t="shared" si="3"/>
      </c>
      <c r="R52" s="139">
        <f>SUM(O52:Q52)</f>
        <v>1</v>
      </c>
    </row>
    <row r="53" spans="1:18" s="129" customFormat="1" ht="12.75">
      <c r="A53" s="17">
        <v>40</v>
      </c>
      <c r="B53" s="29">
        <v>37450.08611111111</v>
      </c>
      <c r="C53" s="29">
        <v>37452.65625</v>
      </c>
      <c r="D53" s="31">
        <f>(C53-B53)*24</f>
        <v>61.68333333340706</v>
      </c>
      <c r="E53" s="37" t="s">
        <v>98</v>
      </c>
      <c r="F53" s="71">
        <v>104283</v>
      </c>
      <c r="G53" s="66"/>
      <c r="H53" s="29">
        <v>37452.65625</v>
      </c>
      <c r="I53" s="29">
        <v>37452.69236111111</v>
      </c>
      <c r="J53" s="62">
        <f>(I53-H53)*24</f>
        <v>0.8666666666977108</v>
      </c>
      <c r="K53" s="62">
        <f>(I53-H53)*24</f>
        <v>0.8666666666977108</v>
      </c>
      <c r="L53" s="86" t="s">
        <v>7</v>
      </c>
      <c r="M53" s="14" t="s">
        <v>28</v>
      </c>
      <c r="N53" s="37" t="s">
        <v>93</v>
      </c>
      <c r="O53" s="63">
        <f t="shared" si="1"/>
        <v>1</v>
      </c>
      <c r="P53" s="63">
        <f t="shared" si="2"/>
      </c>
      <c r="Q53" s="63">
        <f t="shared" si="3"/>
      </c>
      <c r="R53" s="140">
        <f>SUM(O53:Q53)</f>
        <v>1</v>
      </c>
    </row>
    <row r="54" spans="1:18" s="12" customFormat="1" ht="12.75">
      <c r="A54" s="57">
        <v>46</v>
      </c>
      <c r="B54" s="58">
        <v>37452.69236111111</v>
      </c>
      <c r="C54" s="58">
        <v>37453.333333333336</v>
      </c>
      <c r="D54" s="56">
        <f>(C54-B54)*24</f>
        <v>15.383333333360497</v>
      </c>
      <c r="E54" s="59" t="s">
        <v>94</v>
      </c>
      <c r="F54" s="72"/>
      <c r="G54" s="67"/>
      <c r="H54" s="58">
        <v>37453.333333333336</v>
      </c>
      <c r="I54" s="58">
        <v>37453.333333333336</v>
      </c>
      <c r="J54" s="56">
        <f>(I54-H54)*24</f>
        <v>0</v>
      </c>
      <c r="K54" s="56">
        <f>(I54-H54)*24</f>
        <v>0</v>
      </c>
      <c r="L54" s="92" t="s">
        <v>26</v>
      </c>
      <c r="M54" s="60" t="s">
        <v>42</v>
      </c>
      <c r="N54" s="59"/>
      <c r="O54" s="63">
        <f t="shared" si="1"/>
      </c>
      <c r="P54" s="63">
        <f t="shared" si="2"/>
        <v>1</v>
      </c>
      <c r="Q54" s="63">
        <f t="shared" si="3"/>
      </c>
      <c r="R54" s="118">
        <f>SUM(O54:Q54)</f>
        <v>1</v>
      </c>
    </row>
    <row r="55" spans="1:18" s="3" customFormat="1" ht="12" customHeight="1">
      <c r="A55" s="130"/>
      <c r="B55" s="131"/>
      <c r="C55" s="131"/>
      <c r="D55" s="132">
        <f>SUM(D51:D54)</f>
        <v>142.91666666680248</v>
      </c>
      <c r="E55" s="133"/>
      <c r="F55" s="134"/>
      <c r="G55" s="135"/>
      <c r="H55" s="131"/>
      <c r="I55" s="131"/>
      <c r="J55" s="132">
        <f>SUM(J51:J54)</f>
        <v>1.0833333331975155</v>
      </c>
      <c r="K55" s="132">
        <f>SUM(K51:K54)</f>
        <v>1.0833333331975155</v>
      </c>
      <c r="L55" s="136"/>
      <c r="M55" s="137"/>
      <c r="N55" s="133"/>
      <c r="O55" s="132"/>
      <c r="P55" s="141"/>
      <c r="Q55" s="141"/>
      <c r="R55" s="128"/>
    </row>
    <row r="56" spans="1:18" s="12" customFormat="1" ht="12.75">
      <c r="A56" s="17">
        <v>47</v>
      </c>
      <c r="B56" s="29">
        <v>37453.666666666664</v>
      </c>
      <c r="C56" s="29">
        <v>37459.333333333336</v>
      </c>
      <c r="D56" s="31">
        <f>(C56-B56)*24</f>
        <v>136.00000000011642</v>
      </c>
      <c r="E56" s="37" t="s">
        <v>94</v>
      </c>
      <c r="F56" s="71"/>
      <c r="G56" s="66"/>
      <c r="H56" s="29">
        <v>37459.333333333336</v>
      </c>
      <c r="I56" s="29">
        <v>37459.333333333336</v>
      </c>
      <c r="J56" s="62">
        <f>(I56-H56)*24</f>
        <v>0</v>
      </c>
      <c r="K56" s="62">
        <f>(I56-H56)*24</f>
        <v>0</v>
      </c>
      <c r="L56" s="86" t="s">
        <v>26</v>
      </c>
      <c r="M56" s="14" t="s">
        <v>42</v>
      </c>
      <c r="N56" s="37"/>
      <c r="O56" s="63">
        <f t="shared" si="1"/>
      </c>
      <c r="P56" s="63">
        <f t="shared" si="2"/>
        <v>1</v>
      </c>
      <c r="Q56" s="63">
        <f t="shared" si="3"/>
      </c>
      <c r="R56" s="118">
        <f>SUM(O56:Q56)</f>
        <v>1</v>
      </c>
    </row>
    <row r="57" spans="1:18" s="3" customFormat="1" ht="12" customHeight="1">
      <c r="A57" s="130"/>
      <c r="B57" s="131"/>
      <c r="C57" s="131"/>
      <c r="D57" s="132">
        <f>SUM(D56:D56)</f>
        <v>136.00000000011642</v>
      </c>
      <c r="E57" s="133"/>
      <c r="F57" s="134"/>
      <c r="G57" s="135"/>
      <c r="H57" s="131"/>
      <c r="I57" s="131"/>
      <c r="J57" s="132">
        <f>SUM(J56:J56)</f>
        <v>0</v>
      </c>
      <c r="K57" s="132">
        <f>SUM(K56:K56)</f>
        <v>0</v>
      </c>
      <c r="L57" s="136"/>
      <c r="M57" s="137"/>
      <c r="N57" s="133"/>
      <c r="O57" s="132"/>
      <c r="P57" s="141"/>
      <c r="Q57" s="141"/>
      <c r="R57" s="128"/>
    </row>
    <row r="58" spans="1:18" s="129" customFormat="1" ht="12.75">
      <c r="A58" s="17">
        <v>48</v>
      </c>
      <c r="B58" s="29">
        <v>37461.333333333336</v>
      </c>
      <c r="C58" s="29">
        <v>37461.90138888889</v>
      </c>
      <c r="D58" s="31">
        <f>(C58-B58)*24</f>
        <v>13.633333333244082</v>
      </c>
      <c r="E58" s="37" t="s">
        <v>97</v>
      </c>
      <c r="F58" s="71">
        <v>104289</v>
      </c>
      <c r="G58" s="66"/>
      <c r="H58" s="29">
        <v>37461.90138888889</v>
      </c>
      <c r="I58" s="29">
        <v>37462.41527777778</v>
      </c>
      <c r="J58" s="62">
        <f>(I58-H58)*24</f>
        <v>12.333333333372138</v>
      </c>
      <c r="K58" s="62">
        <f>(I58-H58)*24</f>
        <v>12.333333333372138</v>
      </c>
      <c r="L58" s="86" t="s">
        <v>7</v>
      </c>
      <c r="M58" s="14" t="s">
        <v>28</v>
      </c>
      <c r="N58" s="37" t="s">
        <v>99</v>
      </c>
      <c r="O58" s="63">
        <f t="shared" si="1"/>
        <v>1</v>
      </c>
      <c r="P58" s="63">
        <f t="shared" si="2"/>
      </c>
      <c r="Q58" s="63">
        <f t="shared" si="3"/>
      </c>
      <c r="R58" s="140">
        <f>SUM(O58:Q58)</f>
        <v>1</v>
      </c>
    </row>
    <row r="59" spans="1:18" s="129" customFormat="1" ht="12.75">
      <c r="A59" s="57">
        <v>49</v>
      </c>
      <c r="B59" s="58">
        <v>37462.41527777778</v>
      </c>
      <c r="C59" s="58">
        <v>37463.802083333336</v>
      </c>
      <c r="D59" s="56">
        <f>(C59-B59)*24</f>
        <v>33.28333333338378</v>
      </c>
      <c r="E59" s="59" t="s">
        <v>100</v>
      </c>
      <c r="F59" s="72">
        <v>104291</v>
      </c>
      <c r="G59" s="67"/>
      <c r="H59" s="58">
        <v>37463.802083333336</v>
      </c>
      <c r="I59" s="58">
        <v>37463.82083333333</v>
      </c>
      <c r="J59" s="56">
        <f>(I59-H59)*24</f>
        <v>0.4499999998952262</v>
      </c>
      <c r="K59" s="56">
        <f>(I59-H59)*24</f>
        <v>0.4499999998952262</v>
      </c>
      <c r="L59" s="92" t="s">
        <v>4</v>
      </c>
      <c r="M59" s="60" t="s">
        <v>28</v>
      </c>
      <c r="N59" s="59" t="s">
        <v>101</v>
      </c>
      <c r="O59" s="63">
        <f t="shared" si="1"/>
        <v>1</v>
      </c>
      <c r="P59" s="63">
        <f t="shared" si="2"/>
      </c>
      <c r="Q59" s="63">
        <f t="shared" si="3"/>
      </c>
      <c r="R59" s="140">
        <f>SUM(O59:Q59)</f>
        <v>1</v>
      </c>
    </row>
    <row r="60" spans="1:18" s="129" customFormat="1" ht="12.75">
      <c r="A60" s="17">
        <v>50</v>
      </c>
      <c r="B60" s="29">
        <v>37463.82083333333</v>
      </c>
      <c r="C60" s="29">
        <v>37465.96875</v>
      </c>
      <c r="D60" s="31">
        <f>(C60-B60)*24</f>
        <v>51.550000000046566</v>
      </c>
      <c r="E60" s="37" t="s">
        <v>100</v>
      </c>
      <c r="F60" s="71">
        <v>104292</v>
      </c>
      <c r="G60" s="66"/>
      <c r="H60" s="29">
        <v>37465.96875</v>
      </c>
      <c r="I60" s="29">
        <v>37465.97777777778</v>
      </c>
      <c r="J60" s="62">
        <f>(I60-H60)*24</f>
        <v>0.2166666666744277</v>
      </c>
      <c r="K60" s="62">
        <f>(I60-H60)*24</f>
        <v>0.2166666666744277</v>
      </c>
      <c r="L60" s="86" t="s">
        <v>4</v>
      </c>
      <c r="M60" s="14" t="s">
        <v>28</v>
      </c>
      <c r="N60" s="37" t="s">
        <v>101</v>
      </c>
      <c r="O60" s="63">
        <f t="shared" si="1"/>
        <v>1</v>
      </c>
      <c r="P60" s="63">
        <f t="shared" si="2"/>
      </c>
      <c r="Q60" s="63">
        <f t="shared" si="3"/>
      </c>
      <c r="R60" s="140">
        <f>SUM(O60:Q60)</f>
        <v>1</v>
      </c>
    </row>
    <row r="61" spans="1:18" s="12" customFormat="1" ht="12.75">
      <c r="A61" s="57">
        <v>51</v>
      </c>
      <c r="B61" s="58">
        <v>37465.97777777778</v>
      </c>
      <c r="C61" s="58">
        <v>37467</v>
      </c>
      <c r="D61" s="56">
        <f>(C61-B61)*24</f>
        <v>24.533333333325572</v>
      </c>
      <c r="E61" s="59" t="s">
        <v>94</v>
      </c>
      <c r="F61" s="72"/>
      <c r="G61" s="67"/>
      <c r="H61" s="58">
        <v>37467</v>
      </c>
      <c r="I61" s="58">
        <v>37467</v>
      </c>
      <c r="J61" s="56">
        <f>(I61-H61)*24</f>
        <v>0</v>
      </c>
      <c r="K61" s="56">
        <f>(I61-H61)*24</f>
        <v>0</v>
      </c>
      <c r="L61" s="92" t="s">
        <v>26</v>
      </c>
      <c r="M61" s="60" t="s">
        <v>42</v>
      </c>
      <c r="N61" s="59"/>
      <c r="O61" s="63">
        <f t="shared" si="1"/>
      </c>
      <c r="P61" s="63">
        <f t="shared" si="2"/>
        <v>1</v>
      </c>
      <c r="Q61" s="63">
        <f t="shared" si="3"/>
      </c>
      <c r="R61" s="118">
        <f>SUM(O61:Q61)</f>
        <v>1</v>
      </c>
    </row>
    <row r="62" spans="1:18" s="3" customFormat="1" ht="12" customHeight="1">
      <c r="A62" s="130"/>
      <c r="B62" s="131"/>
      <c r="C62" s="131"/>
      <c r="D62" s="132">
        <f>SUM(D58:D61)</f>
        <v>123</v>
      </c>
      <c r="E62" s="133"/>
      <c r="F62" s="134"/>
      <c r="G62" s="135"/>
      <c r="H62" s="131"/>
      <c r="I62" s="131"/>
      <c r="J62" s="132">
        <f>SUM(J58:J61)</f>
        <v>12.999999999941792</v>
      </c>
      <c r="K62" s="132">
        <f>SUM(K58:K61)</f>
        <v>12.999999999941792</v>
      </c>
      <c r="L62" s="136"/>
      <c r="M62" s="137"/>
      <c r="N62" s="133"/>
      <c r="O62" s="132"/>
      <c r="P62" s="141"/>
      <c r="Q62" s="141"/>
      <c r="R62" s="128"/>
    </row>
    <row r="63" spans="1:18" s="3" customFormat="1" ht="12" customHeight="1">
      <c r="A63" s="17">
        <v>52</v>
      </c>
      <c r="B63" s="29">
        <v>37467.666666666664</v>
      </c>
      <c r="C63" s="29">
        <v>37468.54791666667</v>
      </c>
      <c r="D63" s="31">
        <f>(C63-B63)*24</f>
        <v>21.1500000001397</v>
      </c>
      <c r="E63" s="37" t="s">
        <v>103</v>
      </c>
      <c r="F63" s="71">
        <v>104296</v>
      </c>
      <c r="G63" s="66"/>
      <c r="H63" s="29">
        <v>37468.54791666667</v>
      </c>
      <c r="I63" s="29">
        <v>37468.58263888889</v>
      </c>
      <c r="J63" s="62">
        <f>(I63-H63)*24</f>
        <v>0.8333333332557231</v>
      </c>
      <c r="K63" s="62">
        <f>(I63-H63)*24</f>
        <v>0.8333333332557231</v>
      </c>
      <c r="L63" s="86" t="s">
        <v>63</v>
      </c>
      <c r="M63" s="14" t="s">
        <v>28</v>
      </c>
      <c r="N63" s="37" t="s">
        <v>115</v>
      </c>
      <c r="O63" s="63">
        <f t="shared" si="1"/>
        <v>1</v>
      </c>
      <c r="P63" s="63">
        <f t="shared" si="2"/>
      </c>
      <c r="Q63" s="63">
        <f t="shared" si="3"/>
      </c>
      <c r="R63" s="63">
        <f>SUM(O63:Q63)</f>
        <v>1</v>
      </c>
    </row>
    <row r="64" spans="1:18" s="3" customFormat="1" ht="12" customHeight="1">
      <c r="A64" s="57">
        <v>53</v>
      </c>
      <c r="B64" s="58">
        <v>37468.58263888889</v>
      </c>
      <c r="C64" s="58">
        <v>37469.40902777778</v>
      </c>
      <c r="D64" s="56">
        <f>(C64-B64)*24</f>
        <v>19.83333333337214</v>
      </c>
      <c r="E64" s="59" t="s">
        <v>102</v>
      </c>
      <c r="F64" s="72">
        <v>104298</v>
      </c>
      <c r="G64" s="67"/>
      <c r="H64" s="58">
        <v>37469.40902777778</v>
      </c>
      <c r="I64" s="58">
        <v>37469.419444444444</v>
      </c>
      <c r="J64" s="56">
        <f>(I64-H64)*24</f>
        <v>0.24999999994179234</v>
      </c>
      <c r="K64" s="56">
        <f>(I64-H64)*24</f>
        <v>0.24999999994179234</v>
      </c>
      <c r="L64" s="92" t="s">
        <v>35</v>
      </c>
      <c r="M64" s="60" t="s">
        <v>28</v>
      </c>
      <c r="N64" s="59" t="s">
        <v>81</v>
      </c>
      <c r="O64" s="63">
        <f t="shared" si="1"/>
        <v>1</v>
      </c>
      <c r="P64" s="63">
        <f t="shared" si="2"/>
      </c>
      <c r="Q64" s="63">
        <f t="shared" si="3"/>
      </c>
      <c r="R64" s="63">
        <f>SUM(O64:Q64)</f>
        <v>1</v>
      </c>
    </row>
    <row r="65" spans="1:18" s="3" customFormat="1" ht="12" customHeight="1">
      <c r="A65" s="17">
        <v>54</v>
      </c>
      <c r="B65" s="29">
        <v>37469.419444444444</v>
      </c>
      <c r="C65" s="29">
        <v>37473.333333333336</v>
      </c>
      <c r="D65" s="31">
        <f>(C65-B65)*24</f>
        <v>93.93333333340706</v>
      </c>
      <c r="E65" s="37" t="s">
        <v>94</v>
      </c>
      <c r="F65" s="71"/>
      <c r="G65" s="66"/>
      <c r="H65" s="29">
        <v>37473.333333333336</v>
      </c>
      <c r="I65" s="29">
        <v>37473.333333333336</v>
      </c>
      <c r="J65" s="62">
        <f>(I65-H65)*24</f>
        <v>0</v>
      </c>
      <c r="K65" s="62">
        <f>(I65-H65)*24</f>
        <v>0</v>
      </c>
      <c r="L65" s="86" t="s">
        <v>26</v>
      </c>
      <c r="M65" s="14" t="s">
        <v>42</v>
      </c>
      <c r="N65" s="37"/>
      <c r="O65" s="119">
        <f t="shared" si="1"/>
      </c>
      <c r="P65" s="63">
        <f t="shared" si="2"/>
        <v>1</v>
      </c>
      <c r="Q65" s="63">
        <f t="shared" si="3"/>
      </c>
      <c r="R65" s="63">
        <f>SUM(O65:Q65)</f>
        <v>1</v>
      </c>
    </row>
    <row r="66" spans="1:18" s="3" customFormat="1" ht="12" customHeight="1">
      <c r="A66" s="130"/>
      <c r="B66" s="131"/>
      <c r="C66" s="131"/>
      <c r="D66" s="132">
        <f>SUM(D63:D65)</f>
        <v>134.9166666669189</v>
      </c>
      <c r="E66" s="133"/>
      <c r="F66" s="134"/>
      <c r="G66" s="135"/>
      <c r="H66" s="131"/>
      <c r="I66" s="131"/>
      <c r="J66" s="132">
        <f>SUM(J63:J65)</f>
        <v>1.0833333331975155</v>
      </c>
      <c r="K66" s="132">
        <f>SUM(K63:K65)</f>
        <v>1.0833333331975155</v>
      </c>
      <c r="L66" s="136"/>
      <c r="M66" s="137"/>
      <c r="N66" s="133"/>
      <c r="O66" s="132"/>
      <c r="P66" s="141"/>
      <c r="Q66" s="141"/>
      <c r="R66" s="141"/>
    </row>
    <row r="67" spans="1:18" s="3" customFormat="1" ht="12" customHeight="1">
      <c r="A67" s="17">
        <v>55</v>
      </c>
      <c r="B67" s="29">
        <v>37475.333333333336</v>
      </c>
      <c r="C67" s="29">
        <v>37476.933333333334</v>
      </c>
      <c r="D67" s="31">
        <f>(C67-B67)*24</f>
        <v>38.399999999965075</v>
      </c>
      <c r="E67" s="37" t="s">
        <v>104</v>
      </c>
      <c r="F67" s="71">
        <v>104303</v>
      </c>
      <c r="G67" s="66"/>
      <c r="H67" s="29">
        <v>37476.933333333334</v>
      </c>
      <c r="I67" s="29">
        <v>37476.94861111111</v>
      </c>
      <c r="J67" s="62">
        <f>(I67-H67)*24</f>
        <v>0.3666666666395031</v>
      </c>
      <c r="K67" s="62">
        <f>(I67-H67)*24</f>
        <v>0.3666666666395031</v>
      </c>
      <c r="L67" s="86" t="s">
        <v>41</v>
      </c>
      <c r="M67" s="14" t="s">
        <v>28</v>
      </c>
      <c r="N67" s="37" t="s">
        <v>106</v>
      </c>
      <c r="O67" s="118">
        <f t="shared" si="1"/>
        <v>1</v>
      </c>
      <c r="P67" s="63">
        <f t="shared" si="2"/>
      </c>
      <c r="Q67" s="63">
        <f t="shared" si="3"/>
      </c>
      <c r="R67" s="63">
        <f>SUM(O67:Q67)</f>
        <v>1</v>
      </c>
    </row>
    <row r="68" spans="1:18" s="3" customFormat="1" ht="12" customHeight="1">
      <c r="A68" s="57">
        <v>56</v>
      </c>
      <c r="B68" s="58">
        <v>37476.94861111111</v>
      </c>
      <c r="C68" s="58">
        <v>37478.03125</v>
      </c>
      <c r="D68" s="56">
        <f>(C68-B68)*24</f>
        <v>25.983333333337214</v>
      </c>
      <c r="E68" s="59" t="s">
        <v>105</v>
      </c>
      <c r="F68" s="72">
        <v>104305</v>
      </c>
      <c r="G68" s="67"/>
      <c r="H68" s="58">
        <v>37478.03125</v>
      </c>
      <c r="I68" s="58">
        <v>37478.04027777778</v>
      </c>
      <c r="J68" s="56">
        <f>(I68-H68)*24</f>
        <v>0.2166666666744277</v>
      </c>
      <c r="K68" s="56">
        <f>(I68-H68)*24</f>
        <v>0.2166666666744277</v>
      </c>
      <c r="L68" s="92" t="s">
        <v>35</v>
      </c>
      <c r="M68" s="60" t="s">
        <v>28</v>
      </c>
      <c r="N68" s="59" t="s">
        <v>107</v>
      </c>
      <c r="O68" s="118">
        <f t="shared" si="1"/>
        <v>1</v>
      </c>
      <c r="P68" s="63">
        <f t="shared" si="2"/>
      </c>
      <c r="Q68" s="63">
        <f t="shared" si="3"/>
      </c>
      <c r="R68" s="63">
        <f>SUM(O68:Q68)</f>
        <v>1</v>
      </c>
    </row>
    <row r="69" spans="1:18" s="3" customFormat="1" ht="12" customHeight="1">
      <c r="A69" s="17">
        <v>57</v>
      </c>
      <c r="B69" s="29">
        <v>37478.04027777778</v>
      </c>
      <c r="C69" s="29">
        <v>37481</v>
      </c>
      <c r="D69" s="31">
        <f>(C69-B69)*24</f>
        <v>71.03333333332557</v>
      </c>
      <c r="E69" s="37" t="s">
        <v>94</v>
      </c>
      <c r="F69" s="71"/>
      <c r="G69" s="66"/>
      <c r="H69" s="29">
        <v>37481</v>
      </c>
      <c r="I69" s="29">
        <v>37481</v>
      </c>
      <c r="J69" s="62">
        <f>(I69-H69)*24</f>
        <v>0</v>
      </c>
      <c r="K69" s="62">
        <f>(I69-H69)*24</f>
        <v>0</v>
      </c>
      <c r="L69" s="86" t="s">
        <v>26</v>
      </c>
      <c r="M69" s="14" t="s">
        <v>42</v>
      </c>
      <c r="N69" s="37"/>
      <c r="O69" s="118">
        <f t="shared" si="1"/>
      </c>
      <c r="P69" s="63">
        <f t="shared" si="2"/>
        <v>1</v>
      </c>
      <c r="Q69" s="63">
        <f t="shared" si="3"/>
      </c>
      <c r="R69" s="63">
        <f>SUM(O69:Q69)</f>
        <v>1</v>
      </c>
    </row>
    <row r="70" spans="1:18" s="3" customFormat="1" ht="12" customHeight="1">
      <c r="A70" s="130"/>
      <c r="B70" s="131"/>
      <c r="C70" s="131"/>
      <c r="D70" s="132">
        <f>SUM(D67:D69)</f>
        <v>135.41666666662786</v>
      </c>
      <c r="E70" s="133"/>
      <c r="F70" s="134"/>
      <c r="G70" s="135"/>
      <c r="H70" s="131"/>
      <c r="I70" s="131"/>
      <c r="J70" s="132">
        <f>SUM(J67:J69)</f>
        <v>0.5833333333139308</v>
      </c>
      <c r="K70" s="132">
        <f>SUM(K67:K69)</f>
        <v>0.5833333333139308</v>
      </c>
      <c r="L70" s="136"/>
      <c r="M70" s="137"/>
      <c r="N70" s="133"/>
      <c r="O70" s="142"/>
      <c r="P70" s="128"/>
      <c r="Q70" s="128"/>
      <c r="R70" s="128"/>
    </row>
    <row r="71" spans="1:18" s="3" customFormat="1" ht="12" customHeight="1">
      <c r="A71" s="17">
        <v>59</v>
      </c>
      <c r="B71" s="29">
        <v>37481.666666666664</v>
      </c>
      <c r="C71" s="29">
        <v>37482.96388888889</v>
      </c>
      <c r="D71" s="31">
        <f aca="true" t="shared" si="15" ref="D71:D106">(C71-B71)*24</f>
        <v>31.133333333360497</v>
      </c>
      <c r="E71" s="37" t="s">
        <v>108</v>
      </c>
      <c r="F71" s="71">
        <v>104309</v>
      </c>
      <c r="G71" s="66"/>
      <c r="H71" s="29">
        <v>37482.96388888889</v>
      </c>
      <c r="I71" s="29">
        <v>37483.058333333334</v>
      </c>
      <c r="J71" s="62">
        <f aca="true" t="shared" si="16" ref="J71:J81">(I71-H71)*24</f>
        <v>2.266666666720994</v>
      </c>
      <c r="K71" s="62">
        <f aca="true" t="shared" si="17" ref="K71:K81">(I71-H71)*24</f>
        <v>2.266666666720994</v>
      </c>
      <c r="L71" s="86" t="s">
        <v>142</v>
      </c>
      <c r="M71" s="14" t="s">
        <v>28</v>
      </c>
      <c r="N71" s="37" t="s">
        <v>114</v>
      </c>
      <c r="O71" s="118">
        <f t="shared" si="1"/>
        <v>1</v>
      </c>
      <c r="P71" s="63">
        <f t="shared" si="2"/>
      </c>
      <c r="Q71" s="63">
        <f t="shared" si="3"/>
      </c>
      <c r="R71" s="63">
        <f aca="true" t="shared" si="18" ref="R71:R79">SUM(O71:Q71)</f>
        <v>1</v>
      </c>
    </row>
    <row r="72" spans="1:18" s="3" customFormat="1" ht="12" customHeight="1">
      <c r="A72" s="57">
        <v>60</v>
      </c>
      <c r="B72" s="58">
        <v>37483.058333333334</v>
      </c>
      <c r="C72" s="58">
        <v>37483.16736111111</v>
      </c>
      <c r="D72" s="56">
        <f t="shared" si="15"/>
        <v>2.616666666639503</v>
      </c>
      <c r="E72" s="59" t="s">
        <v>109</v>
      </c>
      <c r="F72" s="72"/>
      <c r="G72" s="67"/>
      <c r="H72" s="58">
        <v>37483.16736111111</v>
      </c>
      <c r="I72" s="58">
        <v>37483.17847222222</v>
      </c>
      <c r="J72" s="56">
        <f t="shared" si="16"/>
        <v>0.26666666666278616</v>
      </c>
      <c r="K72" s="56"/>
      <c r="L72" s="92"/>
      <c r="M72" s="60"/>
      <c r="N72" s="59"/>
      <c r="O72" s="118">
        <f t="shared" si="1"/>
      </c>
      <c r="P72" s="63">
        <f t="shared" si="2"/>
      </c>
      <c r="Q72" s="63">
        <f t="shared" si="3"/>
      </c>
      <c r="R72" s="63">
        <f t="shared" si="18"/>
        <v>0</v>
      </c>
    </row>
    <row r="73" spans="1:18" s="3" customFormat="1" ht="12" customHeight="1">
      <c r="A73" s="57"/>
      <c r="B73" s="58"/>
      <c r="C73" s="58"/>
      <c r="D73" s="56"/>
      <c r="E73" s="59"/>
      <c r="F73" s="93">
        <v>104310</v>
      </c>
      <c r="G73" s="94"/>
      <c r="H73" s="95">
        <v>37483.16736111111</v>
      </c>
      <c r="I73" s="95">
        <v>37483.16805555556</v>
      </c>
      <c r="J73" s="96"/>
      <c r="K73" s="96">
        <f t="shared" si="17"/>
        <v>0.016666666720993817</v>
      </c>
      <c r="L73" s="97" t="s">
        <v>43</v>
      </c>
      <c r="M73" s="98" t="s">
        <v>28</v>
      </c>
      <c r="N73" s="99" t="s">
        <v>119</v>
      </c>
      <c r="O73" s="118">
        <f t="shared" si="1"/>
        <v>1</v>
      </c>
      <c r="P73" s="63">
        <f t="shared" si="2"/>
      </c>
      <c r="Q73" s="63">
        <f t="shared" si="3"/>
      </c>
      <c r="R73" s="63">
        <f>SUM(O73:Q73)</f>
        <v>1</v>
      </c>
    </row>
    <row r="74" spans="1:18" ht="12.75">
      <c r="A74" s="57"/>
      <c r="B74" s="58"/>
      <c r="C74" s="58"/>
      <c r="D74" s="56"/>
      <c r="E74" s="59"/>
      <c r="F74" s="100">
        <v>104310</v>
      </c>
      <c r="G74" s="101"/>
      <c r="H74" s="102">
        <v>37483.16805555556</v>
      </c>
      <c r="I74" s="102">
        <v>37483.17847222222</v>
      </c>
      <c r="J74" s="103"/>
      <c r="K74" s="103">
        <f>(I74-H74)*24</f>
        <v>0.24999999994179234</v>
      </c>
      <c r="L74" s="104" t="s">
        <v>142</v>
      </c>
      <c r="M74" s="105" t="s">
        <v>40</v>
      </c>
      <c r="N74" s="106" t="s">
        <v>120</v>
      </c>
      <c r="O74" s="118">
        <f t="shared" si="1"/>
      </c>
      <c r="P74" s="63">
        <f t="shared" si="2"/>
      </c>
      <c r="Q74" s="63">
        <f t="shared" si="3"/>
        <v>1</v>
      </c>
      <c r="R74" s="63">
        <f>SUM(O74:Q74)</f>
        <v>1</v>
      </c>
    </row>
    <row r="75" spans="1:18" s="3" customFormat="1" ht="12" customHeight="1">
      <c r="A75" s="17">
        <v>61</v>
      </c>
      <c r="B75" s="29">
        <v>37483.17847222222</v>
      </c>
      <c r="C75" s="29">
        <v>37483.28680555556</v>
      </c>
      <c r="D75" s="31">
        <f t="shared" si="15"/>
        <v>2.6000000000931323</v>
      </c>
      <c r="E75" s="37" t="s">
        <v>110</v>
      </c>
      <c r="F75" s="71">
        <v>104312</v>
      </c>
      <c r="G75" s="66"/>
      <c r="H75" s="29">
        <v>37483.28680555556</v>
      </c>
      <c r="I75" s="29">
        <v>37483.30138888889</v>
      </c>
      <c r="J75" s="62">
        <f t="shared" si="16"/>
        <v>0.3499999999185093</v>
      </c>
      <c r="K75" s="62">
        <f t="shared" si="17"/>
        <v>0.3499999999185093</v>
      </c>
      <c r="L75" s="86" t="s">
        <v>7</v>
      </c>
      <c r="M75" s="14" t="s">
        <v>28</v>
      </c>
      <c r="N75" s="37" t="s">
        <v>116</v>
      </c>
      <c r="O75" s="118">
        <f t="shared" si="1"/>
        <v>1</v>
      </c>
      <c r="P75" s="63">
        <f t="shared" si="2"/>
      </c>
      <c r="Q75" s="63">
        <f t="shared" si="3"/>
      </c>
      <c r="R75" s="63">
        <f t="shared" si="18"/>
        <v>1</v>
      </c>
    </row>
    <row r="76" spans="1:18" s="3" customFormat="1" ht="12" customHeight="1">
      <c r="A76" s="57">
        <v>62</v>
      </c>
      <c r="B76" s="58">
        <v>37483.30138888889</v>
      </c>
      <c r="C76" s="58">
        <v>37484.03472222222</v>
      </c>
      <c r="D76" s="56">
        <f t="shared" si="15"/>
        <v>17.59999999991851</v>
      </c>
      <c r="E76" s="59" t="s">
        <v>111</v>
      </c>
      <c r="F76" s="72">
        <v>104313</v>
      </c>
      <c r="G76" s="67"/>
      <c r="H76" s="58">
        <v>37484.03472222222</v>
      </c>
      <c r="I76" s="58">
        <v>37484.05416666667</v>
      </c>
      <c r="J76" s="56">
        <f t="shared" si="16"/>
        <v>0.466666666790843</v>
      </c>
      <c r="K76" s="56">
        <f t="shared" si="17"/>
        <v>0.466666666790843</v>
      </c>
      <c r="L76" s="92" t="s">
        <v>142</v>
      </c>
      <c r="M76" s="60" t="s">
        <v>28</v>
      </c>
      <c r="N76" s="59" t="s">
        <v>117</v>
      </c>
      <c r="O76" s="118">
        <f t="shared" si="1"/>
        <v>1</v>
      </c>
      <c r="P76" s="63">
        <f t="shared" si="2"/>
      </c>
      <c r="Q76" s="63">
        <f t="shared" si="3"/>
      </c>
      <c r="R76" s="63">
        <f t="shared" si="18"/>
        <v>1</v>
      </c>
    </row>
    <row r="77" spans="1:18" s="3" customFormat="1" ht="12" customHeight="1">
      <c r="A77" s="17">
        <v>63</v>
      </c>
      <c r="B77" s="29">
        <v>37484.05416666667</v>
      </c>
      <c r="C77" s="29">
        <v>37484.770833333336</v>
      </c>
      <c r="D77" s="31">
        <f t="shared" si="15"/>
        <v>17.20000000001164</v>
      </c>
      <c r="E77" s="37" t="s">
        <v>111</v>
      </c>
      <c r="F77" s="71">
        <v>104314</v>
      </c>
      <c r="G77" s="66"/>
      <c r="H77" s="29">
        <v>37484.770833333336</v>
      </c>
      <c r="I77" s="29">
        <v>37484.81805555556</v>
      </c>
      <c r="J77" s="62">
        <f t="shared" si="16"/>
        <v>1.133333333360497</v>
      </c>
      <c r="K77" s="62">
        <f t="shared" si="17"/>
        <v>1.133333333360497</v>
      </c>
      <c r="L77" s="86" t="s">
        <v>142</v>
      </c>
      <c r="M77" s="14" t="s">
        <v>28</v>
      </c>
      <c r="N77" s="37" t="s">
        <v>118</v>
      </c>
      <c r="O77" s="118">
        <f t="shared" si="1"/>
        <v>1</v>
      </c>
      <c r="P77" s="63">
        <f t="shared" si="2"/>
      </c>
      <c r="Q77" s="63">
        <f t="shared" si="3"/>
      </c>
      <c r="R77" s="63">
        <f t="shared" si="18"/>
        <v>1</v>
      </c>
    </row>
    <row r="78" spans="1:18" s="3" customFormat="1" ht="12" customHeight="1">
      <c r="A78" s="57">
        <v>64</v>
      </c>
      <c r="B78" s="58">
        <v>37484.81805555556</v>
      </c>
      <c r="C78" s="58">
        <v>37486.45</v>
      </c>
      <c r="D78" s="56">
        <f t="shared" si="15"/>
        <v>39.166666666511446</v>
      </c>
      <c r="E78" s="59" t="s">
        <v>112</v>
      </c>
      <c r="F78" s="72">
        <v>104319</v>
      </c>
      <c r="G78" s="67"/>
      <c r="H78" s="58">
        <v>37486.45</v>
      </c>
      <c r="I78" s="58">
        <v>37486.46805555555</v>
      </c>
      <c r="J78" s="56">
        <f t="shared" si="16"/>
        <v>0.4333333333488554</v>
      </c>
      <c r="K78" s="56">
        <f t="shared" si="17"/>
        <v>0.4333333333488554</v>
      </c>
      <c r="L78" s="92" t="s">
        <v>35</v>
      </c>
      <c r="M78" s="60" t="s">
        <v>28</v>
      </c>
      <c r="N78" s="59" t="s">
        <v>113</v>
      </c>
      <c r="O78" s="118">
        <f t="shared" si="1"/>
        <v>1</v>
      </c>
      <c r="P78" s="63">
        <f t="shared" si="2"/>
      </c>
      <c r="Q78" s="63">
        <f t="shared" si="3"/>
      </c>
      <c r="R78" s="63">
        <f t="shared" si="18"/>
        <v>1</v>
      </c>
    </row>
    <row r="79" spans="1:18" s="3" customFormat="1" ht="12" customHeight="1">
      <c r="A79" s="17">
        <v>66</v>
      </c>
      <c r="B79" s="29">
        <v>37486.46805555555</v>
      </c>
      <c r="C79" s="29">
        <v>37487.333333333336</v>
      </c>
      <c r="D79" s="31">
        <f t="shared" si="15"/>
        <v>20.7666666667792</v>
      </c>
      <c r="E79" s="37" t="s">
        <v>94</v>
      </c>
      <c r="F79" s="71"/>
      <c r="G79" s="66"/>
      <c r="H79" s="29">
        <v>37487.333333333336</v>
      </c>
      <c r="I79" s="29">
        <v>37487.333333333336</v>
      </c>
      <c r="J79" s="62">
        <f t="shared" si="16"/>
        <v>0</v>
      </c>
      <c r="K79" s="62">
        <f t="shared" si="17"/>
        <v>0</v>
      </c>
      <c r="L79" s="86" t="s">
        <v>26</v>
      </c>
      <c r="M79" s="14" t="s">
        <v>42</v>
      </c>
      <c r="N79" s="37"/>
      <c r="O79" s="118">
        <f t="shared" si="1"/>
      </c>
      <c r="P79" s="63">
        <f t="shared" si="2"/>
        <v>1</v>
      </c>
      <c r="Q79" s="63">
        <f t="shared" si="3"/>
      </c>
      <c r="R79" s="63">
        <f t="shared" si="18"/>
        <v>1</v>
      </c>
    </row>
    <row r="80" spans="1:18" s="3" customFormat="1" ht="12" customHeight="1">
      <c r="A80" s="77"/>
      <c r="B80" s="78"/>
      <c r="C80" s="78"/>
      <c r="D80" s="79">
        <f>SUM(D71:D79)</f>
        <v>131.08333333331393</v>
      </c>
      <c r="E80" s="80"/>
      <c r="F80" s="81"/>
      <c r="G80" s="82"/>
      <c r="H80" s="78"/>
      <c r="I80" s="78"/>
      <c r="J80" s="79">
        <f>SUM(J71:J79)</f>
        <v>4.9166666668024845</v>
      </c>
      <c r="K80" s="79">
        <f>SUM(K71:K79)</f>
        <v>4.9166666668024845</v>
      </c>
      <c r="L80" s="83"/>
      <c r="M80" s="84"/>
      <c r="N80" s="80"/>
      <c r="O80" s="142"/>
      <c r="P80" s="128"/>
      <c r="Q80" s="128"/>
      <c r="R80" s="128"/>
    </row>
    <row r="81" spans="1:18" s="3" customFormat="1" ht="12" customHeight="1">
      <c r="A81" s="17">
        <v>68</v>
      </c>
      <c r="B81" s="29">
        <v>37489.333333333336</v>
      </c>
      <c r="C81" s="29">
        <v>37489.63888888889</v>
      </c>
      <c r="D81" s="31">
        <f t="shared" si="15"/>
        <v>7.333333333313931</v>
      </c>
      <c r="E81" s="37" t="s">
        <v>147</v>
      </c>
      <c r="F81" s="71">
        <v>104322</v>
      </c>
      <c r="G81" s="66"/>
      <c r="H81" s="29">
        <v>37489.63888888889</v>
      </c>
      <c r="I81" s="29">
        <v>37489.65555555555</v>
      </c>
      <c r="J81" s="62">
        <f t="shared" si="16"/>
        <v>0.39999999990686774</v>
      </c>
      <c r="K81" s="62">
        <f t="shared" si="17"/>
        <v>0.39999999990686774</v>
      </c>
      <c r="L81" s="86" t="s">
        <v>7</v>
      </c>
      <c r="M81" s="14" t="s">
        <v>28</v>
      </c>
      <c r="N81" s="37" t="s">
        <v>147</v>
      </c>
      <c r="O81" s="118">
        <f t="shared" si="1"/>
        <v>1</v>
      </c>
      <c r="P81" s="63">
        <f t="shared" si="2"/>
      </c>
      <c r="Q81" s="63">
        <f t="shared" si="3"/>
      </c>
      <c r="R81" s="63">
        <f>SUM(O81:Q81)</f>
        <v>1</v>
      </c>
    </row>
    <row r="82" spans="1:18" s="3" customFormat="1" ht="12" customHeight="1">
      <c r="A82" s="57">
        <v>69</v>
      </c>
      <c r="B82" s="58">
        <v>37489.65555555555</v>
      </c>
      <c r="C82" s="58">
        <v>37490.486805555556</v>
      </c>
      <c r="D82" s="56">
        <f t="shared" si="15"/>
        <v>19.95000000006985</v>
      </c>
      <c r="E82" s="59" t="s">
        <v>122</v>
      </c>
      <c r="F82" s="72">
        <v>104323</v>
      </c>
      <c r="G82" s="67"/>
      <c r="H82" s="58">
        <v>37490.486805555556</v>
      </c>
      <c r="I82" s="58">
        <v>37490.54305555556</v>
      </c>
      <c r="J82" s="56">
        <f>(I82-H82)*24</f>
        <v>1.3500000000349246</v>
      </c>
      <c r="K82" s="56">
        <f>(I82-H82)*24</f>
        <v>1.3500000000349246</v>
      </c>
      <c r="L82" s="92" t="s">
        <v>144</v>
      </c>
      <c r="M82" s="60" t="s">
        <v>28</v>
      </c>
      <c r="N82" s="59" t="s">
        <v>145</v>
      </c>
      <c r="O82" s="118">
        <f t="shared" si="1"/>
        <v>1</v>
      </c>
      <c r="P82" s="63">
        <f t="shared" si="2"/>
      </c>
      <c r="Q82" s="63">
        <f t="shared" si="3"/>
      </c>
      <c r="R82" s="63">
        <f>SUM(O82:Q82)</f>
        <v>1</v>
      </c>
    </row>
    <row r="83" spans="1:18" s="3" customFormat="1" ht="12" customHeight="1">
      <c r="A83" s="17">
        <v>70</v>
      </c>
      <c r="B83" s="29">
        <v>37490.54305555556</v>
      </c>
      <c r="C83" s="29">
        <v>37493.239583333336</v>
      </c>
      <c r="D83" s="31">
        <f t="shared" si="15"/>
        <v>64.71666666667443</v>
      </c>
      <c r="E83" s="37" t="s">
        <v>121</v>
      </c>
      <c r="F83" s="71">
        <v>104324</v>
      </c>
      <c r="G83" s="66"/>
      <c r="H83" s="29">
        <v>37493.239583333336</v>
      </c>
      <c r="I83" s="29">
        <v>37493.260416666664</v>
      </c>
      <c r="J83" s="62">
        <f>(I83-H83)*24</f>
        <v>0.4999999998835847</v>
      </c>
      <c r="K83" s="62">
        <f>(I83-H83)*24</f>
        <v>0.4999999998835847</v>
      </c>
      <c r="L83" s="86" t="s">
        <v>41</v>
      </c>
      <c r="M83" s="14" t="s">
        <v>28</v>
      </c>
      <c r="N83" s="37" t="s">
        <v>123</v>
      </c>
      <c r="O83" s="118">
        <f t="shared" si="1"/>
        <v>1</v>
      </c>
      <c r="P83" s="63">
        <f t="shared" si="2"/>
      </c>
      <c r="Q83" s="63">
        <f t="shared" si="3"/>
      </c>
      <c r="R83" s="63">
        <f>SUM(O83:Q83)</f>
        <v>1</v>
      </c>
    </row>
    <row r="84" spans="1:18" s="3" customFormat="1" ht="12" customHeight="1">
      <c r="A84" s="57">
        <v>71</v>
      </c>
      <c r="B84" s="58">
        <v>37493.260416666664</v>
      </c>
      <c r="C84" s="58">
        <v>37495</v>
      </c>
      <c r="D84" s="56">
        <f t="shared" si="15"/>
        <v>41.75000000005821</v>
      </c>
      <c r="E84" s="59" t="s">
        <v>58</v>
      </c>
      <c r="F84" s="72"/>
      <c r="G84" s="67"/>
      <c r="H84" s="58">
        <v>37495</v>
      </c>
      <c r="I84" s="58">
        <v>37495</v>
      </c>
      <c r="J84" s="56">
        <f>(I84-H84)*24</f>
        <v>0</v>
      </c>
      <c r="K84" s="56">
        <f>(I84-H84)*24</f>
        <v>0</v>
      </c>
      <c r="L84" s="92" t="s">
        <v>26</v>
      </c>
      <c r="M84" s="60" t="s">
        <v>42</v>
      </c>
      <c r="N84" s="59"/>
      <c r="O84" s="118">
        <f t="shared" si="1"/>
      </c>
      <c r="P84" s="63">
        <f t="shared" si="2"/>
        <v>1</v>
      </c>
      <c r="Q84" s="63">
        <f t="shared" si="3"/>
      </c>
      <c r="R84" s="63">
        <f>SUM(O84:Q84)</f>
        <v>1</v>
      </c>
    </row>
    <row r="85" spans="1:18" s="3" customFormat="1" ht="12" customHeight="1">
      <c r="A85" s="130"/>
      <c r="B85" s="131"/>
      <c r="C85" s="131"/>
      <c r="D85" s="132">
        <f>SUM(D81:D84)</f>
        <v>133.75000000011642</v>
      </c>
      <c r="E85" s="133"/>
      <c r="F85" s="134"/>
      <c r="G85" s="135"/>
      <c r="H85" s="131"/>
      <c r="I85" s="131"/>
      <c r="J85" s="132">
        <f>SUM(J81:J84)</f>
        <v>2.249999999825377</v>
      </c>
      <c r="K85" s="132">
        <f>SUM(K81:K84)</f>
        <v>2.249999999825377</v>
      </c>
      <c r="L85" s="136"/>
      <c r="M85" s="137"/>
      <c r="N85" s="133"/>
      <c r="O85" s="132"/>
      <c r="P85" s="141"/>
      <c r="Q85" s="141"/>
      <c r="R85" s="141"/>
    </row>
    <row r="86" spans="1:18" s="3" customFormat="1" ht="12" customHeight="1">
      <c r="A86" s="17">
        <v>73</v>
      </c>
      <c r="B86" s="29">
        <v>37495.666666666664</v>
      </c>
      <c r="C86" s="29">
        <v>37496.47222222222</v>
      </c>
      <c r="D86" s="31">
        <f t="shared" si="15"/>
        <v>19.33333333331393</v>
      </c>
      <c r="E86" s="37" t="s">
        <v>124</v>
      </c>
      <c r="F86" s="71"/>
      <c r="G86" s="66"/>
      <c r="H86" s="29">
        <v>37496.47222222222</v>
      </c>
      <c r="I86" s="29">
        <v>37496.50902777778</v>
      </c>
      <c r="J86" s="62">
        <f>(I86-H86)*24</f>
        <v>0.8833333334187046</v>
      </c>
      <c r="K86" s="119"/>
      <c r="L86" s="86"/>
      <c r="M86" s="14"/>
      <c r="N86" s="37"/>
      <c r="O86" s="118">
        <f t="shared" si="1"/>
      </c>
      <c r="P86" s="63">
        <f t="shared" si="2"/>
      </c>
      <c r="Q86" s="63">
        <f t="shared" si="3"/>
      </c>
      <c r="R86" s="63">
        <f aca="true" t="shared" si="19" ref="R86:R106">SUM(O86:Q86)</f>
        <v>0</v>
      </c>
    </row>
    <row r="87" spans="1:18" s="3" customFormat="1" ht="12" customHeight="1">
      <c r="A87" s="17"/>
      <c r="B87" s="29"/>
      <c r="C87" s="29"/>
      <c r="D87" s="31"/>
      <c r="E87" s="37"/>
      <c r="F87" s="100">
        <v>104329</v>
      </c>
      <c r="G87" s="101"/>
      <c r="H87" s="102">
        <v>37496.47222222222</v>
      </c>
      <c r="I87" s="102">
        <v>37496.5</v>
      </c>
      <c r="J87" s="143"/>
      <c r="K87" s="103">
        <f>(I87-H87)*24</f>
        <v>0.6666666667442769</v>
      </c>
      <c r="L87" s="104" t="s">
        <v>4</v>
      </c>
      <c r="M87" s="105" t="s">
        <v>28</v>
      </c>
      <c r="N87" s="106" t="s">
        <v>126</v>
      </c>
      <c r="O87" s="118">
        <f>IF($M87="Store Lost",1,"")</f>
        <v>1</v>
      </c>
      <c r="P87" s="63">
        <f>IF($L87="Scheduled",1,"")</f>
      </c>
      <c r="Q87" s="63">
        <f>IF($M87="Inhibits beam to user",1,"")</f>
      </c>
      <c r="R87" s="63">
        <f t="shared" si="19"/>
        <v>1</v>
      </c>
    </row>
    <row r="88" spans="1:18" s="3" customFormat="1" ht="12" customHeight="1">
      <c r="A88" s="17"/>
      <c r="B88" s="29"/>
      <c r="C88" s="29"/>
      <c r="D88" s="31"/>
      <c r="E88" s="37"/>
      <c r="F88" s="93">
        <v>104329</v>
      </c>
      <c r="G88" s="94"/>
      <c r="H88" s="95">
        <v>37496.5</v>
      </c>
      <c r="I88" s="95">
        <v>37496.50555555556</v>
      </c>
      <c r="J88" s="144"/>
      <c r="K88" s="96">
        <f>(I88-H88)*24</f>
        <v>0.13333333341870457</v>
      </c>
      <c r="L88" s="97" t="s">
        <v>45</v>
      </c>
      <c r="M88" s="98" t="s">
        <v>40</v>
      </c>
      <c r="N88" s="99" t="s">
        <v>148</v>
      </c>
      <c r="O88" s="118">
        <f t="shared" si="1"/>
      </c>
      <c r="P88" s="63">
        <f t="shared" si="2"/>
      </c>
      <c r="Q88" s="63">
        <f t="shared" si="3"/>
        <v>1</v>
      </c>
      <c r="R88" s="63">
        <f t="shared" si="19"/>
        <v>1</v>
      </c>
    </row>
    <row r="89" spans="1:18" s="3" customFormat="1" ht="12" customHeight="1">
      <c r="A89" s="17"/>
      <c r="B89" s="29"/>
      <c r="C89" s="29"/>
      <c r="D89" s="31"/>
      <c r="E89" s="37"/>
      <c r="F89" s="100">
        <v>104329</v>
      </c>
      <c r="G89" s="101"/>
      <c r="H89" s="102">
        <v>37496.50555555556</v>
      </c>
      <c r="I89" s="102">
        <v>37496.50902777778</v>
      </c>
      <c r="J89" s="143"/>
      <c r="K89" s="103">
        <f>(I89-H89)*24</f>
        <v>0.08333333325572312</v>
      </c>
      <c r="L89" s="104" t="s">
        <v>4</v>
      </c>
      <c r="M89" s="105" t="s">
        <v>40</v>
      </c>
      <c r="N89" s="106" t="s">
        <v>125</v>
      </c>
      <c r="O89" s="118">
        <f>IF($M89="Store Lost",1,"")</f>
      </c>
      <c r="P89" s="63">
        <f>IF($L89="Scheduled",1,"")</f>
      </c>
      <c r="Q89" s="63">
        <f>IF($M89="Inhibits beam to user",1,"")</f>
        <v>1</v>
      </c>
      <c r="R89" s="63">
        <f t="shared" si="19"/>
        <v>1</v>
      </c>
    </row>
    <row r="90" spans="1:18" s="3" customFormat="1" ht="12" customHeight="1">
      <c r="A90" s="57">
        <v>76</v>
      </c>
      <c r="B90" s="58">
        <v>37496.50902777778</v>
      </c>
      <c r="C90" s="58">
        <v>37497.00277777778</v>
      </c>
      <c r="D90" s="56">
        <f t="shared" si="15"/>
        <v>11.850000000034925</v>
      </c>
      <c r="E90" s="59" t="s">
        <v>127</v>
      </c>
      <c r="F90" s="72"/>
      <c r="G90" s="67"/>
      <c r="H90" s="58">
        <v>37497.00277777778</v>
      </c>
      <c r="I90" s="58">
        <v>37497.06458333333</v>
      </c>
      <c r="J90" s="56">
        <f>(I90-H90)*24</f>
        <v>1.4833333332790062</v>
      </c>
      <c r="K90" s="91"/>
      <c r="L90" s="92"/>
      <c r="M90" s="60"/>
      <c r="N90" s="59"/>
      <c r="O90" s="118">
        <f t="shared" si="1"/>
      </c>
      <c r="P90" s="63">
        <f t="shared" si="2"/>
      </c>
      <c r="Q90" s="63">
        <f t="shared" si="3"/>
      </c>
      <c r="R90" s="63">
        <f>SUM(O90:Q90)</f>
        <v>0</v>
      </c>
    </row>
    <row r="91" spans="1:18" s="3" customFormat="1" ht="12" customHeight="1">
      <c r="A91" s="57"/>
      <c r="B91" s="58"/>
      <c r="C91" s="58"/>
      <c r="D91" s="56"/>
      <c r="E91" s="59"/>
      <c r="F91" s="100">
        <v>104330</v>
      </c>
      <c r="G91" s="101"/>
      <c r="H91" s="102">
        <v>37497.00277777778</v>
      </c>
      <c r="I91" s="102">
        <v>37497.013194444444</v>
      </c>
      <c r="J91" s="103"/>
      <c r="K91" s="103">
        <f>(I91-H91)*24</f>
        <v>0.24999999994179234</v>
      </c>
      <c r="L91" s="104" t="s">
        <v>7</v>
      </c>
      <c r="M91" s="105" t="s">
        <v>28</v>
      </c>
      <c r="N91" s="106" t="s">
        <v>129</v>
      </c>
      <c r="O91" s="118">
        <f t="shared" si="1"/>
        <v>1</v>
      </c>
      <c r="P91" s="63">
        <f t="shared" si="2"/>
      </c>
      <c r="Q91" s="63">
        <f t="shared" si="3"/>
      </c>
      <c r="R91" s="63">
        <f>SUM(O91:Q91)</f>
        <v>1</v>
      </c>
    </row>
    <row r="92" spans="1:18" s="3" customFormat="1" ht="12" customHeight="1">
      <c r="A92" s="57"/>
      <c r="B92" s="58"/>
      <c r="C92" s="58"/>
      <c r="D92" s="56"/>
      <c r="E92" s="59"/>
      <c r="F92" s="93">
        <v>104330</v>
      </c>
      <c r="G92" s="94"/>
      <c r="H92" s="95">
        <v>37497.01180555556</v>
      </c>
      <c r="I92" s="95">
        <v>37497.041666666664</v>
      </c>
      <c r="J92" s="96"/>
      <c r="K92" s="96">
        <f>(I92-H92)*24</f>
        <v>0.7166666665580124</v>
      </c>
      <c r="L92" s="97" t="s">
        <v>29</v>
      </c>
      <c r="M92" s="98" t="s">
        <v>40</v>
      </c>
      <c r="N92" s="99" t="s">
        <v>130</v>
      </c>
      <c r="O92" s="118">
        <f t="shared" si="1"/>
      </c>
      <c r="P92" s="63">
        <f t="shared" si="2"/>
      </c>
      <c r="Q92" s="63">
        <f t="shared" si="3"/>
        <v>1</v>
      </c>
      <c r="R92" s="63">
        <f>SUM(O92:Q92)</f>
        <v>1</v>
      </c>
    </row>
    <row r="93" spans="1:18" s="3" customFormat="1" ht="12" customHeight="1">
      <c r="A93" s="57"/>
      <c r="B93" s="58"/>
      <c r="C93" s="58"/>
      <c r="D93" s="56"/>
      <c r="E93" s="59"/>
      <c r="F93" s="100">
        <v>104330</v>
      </c>
      <c r="G93" s="101"/>
      <c r="H93" s="102">
        <v>37497.041666666664</v>
      </c>
      <c r="I93" s="102">
        <v>37497.05416666667</v>
      </c>
      <c r="J93" s="103"/>
      <c r="K93" s="103">
        <f>(I93-H93)*24</f>
        <v>0.3000000001047738</v>
      </c>
      <c r="L93" s="104" t="s">
        <v>36</v>
      </c>
      <c r="M93" s="105" t="s">
        <v>40</v>
      </c>
      <c r="N93" s="106" t="s">
        <v>131</v>
      </c>
      <c r="O93" s="118">
        <f t="shared" si="1"/>
      </c>
      <c r="P93" s="63">
        <f t="shared" si="2"/>
      </c>
      <c r="Q93" s="63">
        <f t="shared" si="3"/>
        <v>1</v>
      </c>
      <c r="R93" s="63">
        <f>SUM(O93:Q93)</f>
        <v>1</v>
      </c>
    </row>
    <row r="94" spans="1:18" s="3" customFormat="1" ht="12" customHeight="1">
      <c r="A94" s="57"/>
      <c r="B94" s="58"/>
      <c r="C94" s="58"/>
      <c r="D94" s="56"/>
      <c r="E94" s="59"/>
      <c r="F94" s="93">
        <v>104330</v>
      </c>
      <c r="G94" s="94"/>
      <c r="H94" s="95">
        <v>37497.05416666667</v>
      </c>
      <c r="I94" s="95">
        <v>37497.06458333333</v>
      </c>
      <c r="J94" s="96"/>
      <c r="K94" s="96">
        <f>(I94-H94)*24</f>
        <v>0.24999999994179234</v>
      </c>
      <c r="L94" s="97" t="s">
        <v>7</v>
      </c>
      <c r="M94" s="98" t="s">
        <v>40</v>
      </c>
      <c r="N94" s="99" t="s">
        <v>132</v>
      </c>
      <c r="O94" s="118">
        <f t="shared" si="1"/>
      </c>
      <c r="P94" s="63">
        <f t="shared" si="2"/>
      </c>
      <c r="Q94" s="63">
        <f t="shared" si="3"/>
        <v>1</v>
      </c>
      <c r="R94" s="63">
        <f>SUM(O94:Q94)</f>
        <v>1</v>
      </c>
    </row>
    <row r="95" spans="1:18" s="3" customFormat="1" ht="12" customHeight="1">
      <c r="A95" s="17">
        <v>78</v>
      </c>
      <c r="B95" s="29">
        <v>37497.06458333333</v>
      </c>
      <c r="C95" s="29">
        <v>37497.32083333333</v>
      </c>
      <c r="D95" s="31">
        <f t="shared" si="15"/>
        <v>6.149999999965075</v>
      </c>
      <c r="E95" s="37" t="s">
        <v>137</v>
      </c>
      <c r="F95" s="71">
        <v>104333</v>
      </c>
      <c r="G95" s="66"/>
      <c r="H95" s="29">
        <v>37497.32083333333</v>
      </c>
      <c r="I95" s="29">
        <v>37497.33125</v>
      </c>
      <c r="J95" s="62">
        <f>(I95-H95)*24</f>
        <v>0.2500000001164153</v>
      </c>
      <c r="K95" s="62">
        <f>(I95-H95)*24</f>
        <v>0.2500000001164153</v>
      </c>
      <c r="L95" s="86" t="s">
        <v>36</v>
      </c>
      <c r="M95" s="14" t="s">
        <v>28</v>
      </c>
      <c r="N95" s="37" t="s">
        <v>138</v>
      </c>
      <c r="O95" s="118">
        <f>IF($M95="Store Lost",1,"")</f>
        <v>1</v>
      </c>
      <c r="P95" s="63">
        <f>IF($L95="Scheduled",1,"")</f>
      </c>
      <c r="Q95" s="63">
        <f>IF($M95="Inhibits beam to user",1,"")</f>
      </c>
      <c r="R95" s="63">
        <f t="shared" si="19"/>
        <v>1</v>
      </c>
    </row>
    <row r="96" spans="1:18" s="3" customFormat="1" ht="12" customHeight="1">
      <c r="A96" s="57">
        <v>79</v>
      </c>
      <c r="B96" s="58">
        <v>37497.33125</v>
      </c>
      <c r="C96" s="58">
        <v>37498.59930555556</v>
      </c>
      <c r="D96" s="56">
        <f t="shared" si="15"/>
        <v>30.433333333348855</v>
      </c>
      <c r="E96" s="59" t="s">
        <v>128</v>
      </c>
      <c r="F96" s="72"/>
      <c r="G96" s="67"/>
      <c r="H96" s="58">
        <v>37498.59930555556</v>
      </c>
      <c r="I96" s="58">
        <v>37498.67986111111</v>
      </c>
      <c r="J96" s="56">
        <f>(I96-H96)*24</f>
        <v>1.9333333331742324</v>
      </c>
      <c r="K96" s="91"/>
      <c r="L96" s="92"/>
      <c r="M96" s="60"/>
      <c r="N96" s="59"/>
      <c r="O96" s="118">
        <f t="shared" si="1"/>
      </c>
      <c r="P96" s="63">
        <f t="shared" si="2"/>
      </c>
      <c r="Q96" s="63">
        <f t="shared" si="3"/>
      </c>
      <c r="R96" s="63">
        <f t="shared" si="19"/>
        <v>0</v>
      </c>
    </row>
    <row r="97" spans="1:18" s="3" customFormat="1" ht="12" customHeight="1">
      <c r="A97" s="57"/>
      <c r="B97" s="58"/>
      <c r="C97" s="58"/>
      <c r="D97" s="56"/>
      <c r="E97" s="59"/>
      <c r="F97" s="100">
        <v>104334</v>
      </c>
      <c r="G97" s="101"/>
      <c r="H97" s="102">
        <v>37498.59930555556</v>
      </c>
      <c r="I97" s="102">
        <v>37498.59930555556</v>
      </c>
      <c r="J97" s="103"/>
      <c r="K97" s="103">
        <f aca="true" t="shared" si="20" ref="K97:K106">(I97-H97)*24</f>
        <v>0</v>
      </c>
      <c r="L97" s="104" t="s">
        <v>143</v>
      </c>
      <c r="M97" s="105" t="s">
        <v>28</v>
      </c>
      <c r="N97" s="106" t="s">
        <v>141</v>
      </c>
      <c r="O97" s="118">
        <f t="shared" si="1"/>
        <v>1</v>
      </c>
      <c r="P97" s="63">
        <f t="shared" si="2"/>
      </c>
      <c r="Q97" s="63">
        <f t="shared" si="3"/>
      </c>
      <c r="R97" s="63">
        <f>SUM(O97:Q97)</f>
        <v>1</v>
      </c>
    </row>
    <row r="98" spans="1:18" s="3" customFormat="1" ht="12" customHeight="1">
      <c r="A98" s="57"/>
      <c r="B98" s="58"/>
      <c r="C98" s="58"/>
      <c r="D98" s="56"/>
      <c r="E98" s="59"/>
      <c r="F98" s="93">
        <v>104334</v>
      </c>
      <c r="G98" s="94"/>
      <c r="H98" s="95">
        <v>37498.59930555556</v>
      </c>
      <c r="I98" s="95">
        <v>37498.614583333336</v>
      </c>
      <c r="J98" s="96"/>
      <c r="K98" s="96">
        <f t="shared" si="20"/>
        <v>0.3666666666395031</v>
      </c>
      <c r="L98" s="97" t="s">
        <v>43</v>
      </c>
      <c r="M98" s="98" t="s">
        <v>40</v>
      </c>
      <c r="N98" s="99" t="s">
        <v>140</v>
      </c>
      <c r="O98" s="118">
        <f t="shared" si="1"/>
      </c>
      <c r="P98" s="63">
        <f t="shared" si="2"/>
      </c>
      <c r="Q98" s="63">
        <f t="shared" si="3"/>
        <v>1</v>
      </c>
      <c r="R98" s="63">
        <f>SUM(O98:Q98)</f>
        <v>1</v>
      </c>
    </row>
    <row r="99" spans="1:18" s="3" customFormat="1" ht="12" customHeight="1">
      <c r="A99" s="57"/>
      <c r="B99" s="58"/>
      <c r="C99" s="58"/>
      <c r="D99" s="56"/>
      <c r="E99" s="59"/>
      <c r="F99" s="100">
        <v>104334</v>
      </c>
      <c r="G99" s="101"/>
      <c r="H99" s="102">
        <v>37498.614583333336</v>
      </c>
      <c r="I99" s="102">
        <v>37498.638194444444</v>
      </c>
      <c r="J99" s="103"/>
      <c r="K99" s="103">
        <f t="shared" si="20"/>
        <v>0.566666666592937</v>
      </c>
      <c r="L99" s="104" t="s">
        <v>143</v>
      </c>
      <c r="M99" s="105" t="s">
        <v>40</v>
      </c>
      <c r="N99" s="106" t="s">
        <v>136</v>
      </c>
      <c r="O99" s="118">
        <f t="shared" si="1"/>
      </c>
      <c r="P99" s="63">
        <f t="shared" si="2"/>
      </c>
      <c r="Q99" s="63">
        <f t="shared" si="3"/>
        <v>1</v>
      </c>
      <c r="R99" s="63">
        <f>SUM(O99:Q99)</f>
        <v>1</v>
      </c>
    </row>
    <row r="100" spans="1:18" s="3" customFormat="1" ht="12" customHeight="1">
      <c r="A100" s="57"/>
      <c r="B100" s="58"/>
      <c r="C100" s="58"/>
      <c r="D100" s="56"/>
      <c r="E100" s="59"/>
      <c r="F100" s="93">
        <v>104334</v>
      </c>
      <c r="G100" s="94"/>
      <c r="H100" s="95">
        <v>37498.638194444444</v>
      </c>
      <c r="I100" s="95">
        <v>37498.67222222222</v>
      </c>
      <c r="J100" s="96"/>
      <c r="K100" s="96">
        <f t="shared" si="20"/>
        <v>0.8166666667093523</v>
      </c>
      <c r="L100" s="97" t="s">
        <v>142</v>
      </c>
      <c r="M100" s="98" t="s">
        <v>40</v>
      </c>
      <c r="N100" s="99" t="s">
        <v>135</v>
      </c>
      <c r="O100" s="118">
        <f t="shared" si="1"/>
      </c>
      <c r="P100" s="63">
        <f t="shared" si="2"/>
      </c>
      <c r="Q100" s="63">
        <f t="shared" si="3"/>
        <v>1</v>
      </c>
      <c r="R100" s="63">
        <f>SUM(O100:Q100)</f>
        <v>1</v>
      </c>
    </row>
    <row r="101" spans="1:18" s="3" customFormat="1" ht="12" customHeight="1">
      <c r="A101" s="57"/>
      <c r="B101" s="58"/>
      <c r="C101" s="58"/>
      <c r="D101" s="56"/>
      <c r="E101" s="59"/>
      <c r="F101" s="100">
        <v>104334</v>
      </c>
      <c r="G101" s="101"/>
      <c r="H101" s="102">
        <v>37498.67222222222</v>
      </c>
      <c r="I101" s="102">
        <v>37498.67986111111</v>
      </c>
      <c r="J101" s="103"/>
      <c r="K101" s="103">
        <f t="shared" si="20"/>
        <v>0.18333333323244005</v>
      </c>
      <c r="L101" s="104" t="s">
        <v>143</v>
      </c>
      <c r="M101" s="105" t="s">
        <v>40</v>
      </c>
      <c r="N101" s="106" t="s">
        <v>136</v>
      </c>
      <c r="O101" s="118">
        <f t="shared" si="1"/>
      </c>
      <c r="P101" s="63">
        <f t="shared" si="2"/>
      </c>
      <c r="Q101" s="63">
        <f t="shared" si="3"/>
        <v>1</v>
      </c>
      <c r="R101" s="63">
        <f>SUM(O101:Q101)</f>
        <v>1</v>
      </c>
    </row>
    <row r="102" spans="1:18" s="3" customFormat="1" ht="12" customHeight="1">
      <c r="A102" s="17">
        <v>82</v>
      </c>
      <c r="B102" s="29">
        <v>37498.67986111111</v>
      </c>
      <c r="C102" s="29">
        <v>37499.175</v>
      </c>
      <c r="D102" s="31">
        <f t="shared" si="15"/>
        <v>11.883333333476912</v>
      </c>
      <c r="E102" s="37" t="s">
        <v>134</v>
      </c>
      <c r="F102" s="71">
        <v>104335</v>
      </c>
      <c r="G102" s="66"/>
      <c r="H102" s="29">
        <v>37499.175</v>
      </c>
      <c r="I102" s="29">
        <v>37499.27916666667</v>
      </c>
      <c r="J102" s="62">
        <f>(I102-H102)*24</f>
        <v>2.4999999999417923</v>
      </c>
      <c r="K102" s="62">
        <f t="shared" si="20"/>
        <v>2.4999999999417923</v>
      </c>
      <c r="L102" s="86" t="s">
        <v>7</v>
      </c>
      <c r="M102" s="14" t="s">
        <v>28</v>
      </c>
      <c r="N102" s="37" t="s">
        <v>149</v>
      </c>
      <c r="O102" s="118">
        <f>IF($M102="Store Lost",1,"")</f>
        <v>1</v>
      </c>
      <c r="P102" s="63">
        <f>IF($L102="Scheduled",1,"")</f>
      </c>
      <c r="Q102" s="63">
        <f>IF($M102="Inhibits beam to user",1,"")</f>
      </c>
      <c r="R102" s="63">
        <f t="shared" si="19"/>
        <v>1</v>
      </c>
    </row>
    <row r="103" spans="1:18" s="3" customFormat="1" ht="12" customHeight="1">
      <c r="A103" s="57">
        <v>83</v>
      </c>
      <c r="B103" s="58">
        <v>37499.27916666667</v>
      </c>
      <c r="C103" s="58">
        <v>37499.35972222222</v>
      </c>
      <c r="D103" s="56">
        <f t="shared" si="15"/>
        <v>1.9333333333488554</v>
      </c>
      <c r="E103" s="59" t="s">
        <v>133</v>
      </c>
      <c r="F103" s="72">
        <v>104336</v>
      </c>
      <c r="G103" s="67"/>
      <c r="H103" s="58">
        <v>37499.35972222222</v>
      </c>
      <c r="I103" s="58">
        <v>37499.37777777778</v>
      </c>
      <c r="J103" s="56">
        <f>(I103-H103)*24</f>
        <v>0.4333333333488554</v>
      </c>
      <c r="K103" s="56">
        <f t="shared" si="20"/>
        <v>0.4333333333488554</v>
      </c>
      <c r="L103" s="92" t="s">
        <v>41</v>
      </c>
      <c r="M103" s="60" t="s">
        <v>28</v>
      </c>
      <c r="N103" s="59" t="s">
        <v>139</v>
      </c>
      <c r="O103" s="118">
        <f t="shared" si="1"/>
        <v>1</v>
      </c>
      <c r="P103" s="63">
        <f t="shared" si="2"/>
      </c>
      <c r="Q103" s="63">
        <f t="shared" si="3"/>
      </c>
      <c r="R103" s="63">
        <f t="shared" si="19"/>
        <v>1</v>
      </c>
    </row>
    <row r="104" spans="1:18" s="3" customFormat="1" ht="12" customHeight="1">
      <c r="A104" s="17">
        <v>84</v>
      </c>
      <c r="B104" s="29">
        <v>37499.37777777778</v>
      </c>
      <c r="C104" s="29">
        <v>37501.822916666664</v>
      </c>
      <c r="D104" s="31">
        <f t="shared" si="15"/>
        <v>58.68333333323244</v>
      </c>
      <c r="E104" s="37" t="s">
        <v>137</v>
      </c>
      <c r="F104" s="71">
        <v>104337</v>
      </c>
      <c r="G104" s="66"/>
      <c r="H104" s="29">
        <v>37501.822916666664</v>
      </c>
      <c r="I104" s="29">
        <v>37501.83263888889</v>
      </c>
      <c r="J104" s="62">
        <f>(I104-H104)*24</f>
        <v>0.2333333333954215</v>
      </c>
      <c r="K104" s="62">
        <f t="shared" si="20"/>
        <v>0.2333333333954215</v>
      </c>
      <c r="L104" s="86" t="s">
        <v>36</v>
      </c>
      <c r="M104" s="14" t="s">
        <v>28</v>
      </c>
      <c r="N104" s="37" t="s">
        <v>138</v>
      </c>
      <c r="O104" s="118">
        <f>IF($M104="Store Lost",1,"")</f>
        <v>1</v>
      </c>
      <c r="P104" s="63">
        <f>IF($L104="Scheduled",1,"")</f>
      </c>
      <c r="Q104" s="63">
        <f>IF($M104="Inhibits beam to user",1,"")</f>
      </c>
      <c r="R104" s="63">
        <f t="shared" si="19"/>
        <v>1</v>
      </c>
    </row>
    <row r="105" spans="1:18" s="3" customFormat="1" ht="12" customHeight="1">
      <c r="A105" s="57">
        <v>89</v>
      </c>
      <c r="B105" s="58">
        <v>37501.83263888889</v>
      </c>
      <c r="C105" s="58">
        <v>37502.322222222225</v>
      </c>
      <c r="D105" s="56">
        <f t="shared" si="15"/>
        <v>11.750000000058208</v>
      </c>
      <c r="E105" s="59" t="s">
        <v>137</v>
      </c>
      <c r="F105" s="72">
        <v>104338</v>
      </c>
      <c r="G105" s="67"/>
      <c r="H105" s="58">
        <v>37502.322222222225</v>
      </c>
      <c r="I105" s="58">
        <v>37502.333333333336</v>
      </c>
      <c r="J105" s="56">
        <f>(I105-H105)*24</f>
        <v>0.26666666666278616</v>
      </c>
      <c r="K105" s="56">
        <f t="shared" si="20"/>
        <v>0.26666666666278616</v>
      </c>
      <c r="L105" s="92" t="s">
        <v>36</v>
      </c>
      <c r="M105" s="60" t="s">
        <v>28</v>
      </c>
      <c r="N105" s="59" t="s">
        <v>138</v>
      </c>
      <c r="O105" s="121">
        <f>IF($M105="Store Lost",1,"")</f>
        <v>1</v>
      </c>
      <c r="P105" s="116">
        <f>IF($L105="Scheduled",1,"")</f>
      </c>
      <c r="Q105" s="116">
        <f>IF($M105="Inhibits beam to user",1,"")</f>
      </c>
      <c r="R105" s="116">
        <f t="shared" si="19"/>
        <v>1</v>
      </c>
    </row>
    <row r="106" spans="1:18" s="3" customFormat="1" ht="12" customHeight="1">
      <c r="A106" s="17">
        <v>90</v>
      </c>
      <c r="B106" s="29">
        <v>37502.333333333336</v>
      </c>
      <c r="C106" s="29">
        <v>37503</v>
      </c>
      <c r="D106" s="31">
        <f t="shared" si="15"/>
        <v>15.999999999941792</v>
      </c>
      <c r="E106" s="37" t="s">
        <v>94</v>
      </c>
      <c r="F106" s="71"/>
      <c r="G106" s="66"/>
      <c r="H106" s="29">
        <v>37503</v>
      </c>
      <c r="I106" s="29">
        <v>37503</v>
      </c>
      <c r="J106" s="62">
        <f>(I106-H106)*24</f>
        <v>0</v>
      </c>
      <c r="K106" s="62">
        <f t="shared" si="20"/>
        <v>0</v>
      </c>
      <c r="L106" s="86" t="s">
        <v>26</v>
      </c>
      <c r="M106" s="14" t="s">
        <v>42</v>
      </c>
      <c r="N106" s="37"/>
      <c r="O106" s="75">
        <f>IF($M106="Store Lost",1,"")</f>
      </c>
      <c r="P106" s="116">
        <f>IF($L106="Scheduled",1,"")</f>
        <v>1</v>
      </c>
      <c r="Q106" s="116">
        <f>IF($M106="Inhibits beam to user",1,"")</f>
      </c>
      <c r="R106" s="116">
        <f t="shared" si="19"/>
        <v>1</v>
      </c>
    </row>
    <row r="107" spans="1:18" s="3" customFormat="1" ht="12" customHeight="1">
      <c r="A107" s="130"/>
      <c r="B107" s="131"/>
      <c r="C107" s="131"/>
      <c r="D107" s="132">
        <f>SUM(D86:D106)</f>
        <v>168.016666666721</v>
      </c>
      <c r="E107" s="133"/>
      <c r="F107" s="134"/>
      <c r="G107" s="135"/>
      <c r="H107" s="131"/>
      <c r="I107" s="131"/>
      <c r="J107" s="132">
        <f>SUM(J86:J106)</f>
        <v>7.983333333337214</v>
      </c>
      <c r="K107" s="132">
        <f>SUM(K86:K106)</f>
        <v>8.016666666604578</v>
      </c>
      <c r="L107" s="136"/>
      <c r="M107" s="137"/>
      <c r="N107" s="133"/>
      <c r="O107" s="132"/>
      <c r="P107" s="141"/>
      <c r="Q107" s="141"/>
      <c r="R107" s="141"/>
    </row>
    <row r="108" spans="1:18" ht="12.75">
      <c r="A108" s="121"/>
      <c r="B108" s="122"/>
      <c r="C108" s="122"/>
      <c r="D108" s="75"/>
      <c r="E108" s="123"/>
      <c r="F108" s="124"/>
      <c r="G108" s="125"/>
      <c r="H108" s="122"/>
      <c r="I108" s="122"/>
      <c r="J108" s="75"/>
      <c r="K108" s="75"/>
      <c r="L108" s="126"/>
      <c r="M108" s="127"/>
      <c r="N108" s="123"/>
      <c r="O108" s="75"/>
      <c r="P108" s="3"/>
      <c r="Q108" s="3"/>
      <c r="R108" s="3"/>
    </row>
    <row r="109" spans="1:16" ht="12.75">
      <c r="A109" s="38"/>
      <c r="B109" s="19"/>
      <c r="C109" s="19"/>
      <c r="D109" s="7"/>
      <c r="E109" s="16"/>
      <c r="F109" s="70"/>
      <c r="G109" s="65"/>
      <c r="K109" s="25"/>
      <c r="O109" s="8"/>
      <c r="P109" s="1">
        <f>IF($N110="Store Lost",1,"")</f>
      </c>
    </row>
    <row r="110" spans="1:16" ht="14.25" customHeight="1">
      <c r="A110" s="38"/>
      <c r="B110" s="19"/>
      <c r="C110" s="13" t="s">
        <v>17</v>
      </c>
      <c r="D110" s="49">
        <f>O112</f>
        <v>45</v>
      </c>
      <c r="E110" s="16"/>
      <c r="F110" s="70"/>
      <c r="G110" s="65"/>
      <c r="H110" s="40"/>
      <c r="I110" s="40"/>
      <c r="J110" s="54" t="s">
        <v>10</v>
      </c>
      <c r="K110" s="54"/>
      <c r="L110" s="18"/>
      <c r="M110" s="21"/>
      <c r="N110" s="8"/>
      <c r="P110" s="1">
        <f>IF($L110="Scheduled",1,"")</f>
      </c>
    </row>
    <row r="111" spans="1:16" ht="12.75">
      <c r="A111" s="38"/>
      <c r="B111" s="19"/>
      <c r="C111" s="13" t="s">
        <v>20</v>
      </c>
      <c r="D111" s="49">
        <f>D112-D110</f>
        <v>14</v>
      </c>
      <c r="E111" s="16"/>
      <c r="F111" s="70"/>
      <c r="G111" s="65"/>
      <c r="H111" s="40"/>
      <c r="I111" s="40"/>
      <c r="J111" s="7" t="s">
        <v>11</v>
      </c>
      <c r="K111" s="43" t="s">
        <v>12</v>
      </c>
      <c r="L111" s="18"/>
      <c r="M111" s="21"/>
      <c r="N111" s="8"/>
      <c r="P111" s="1">
        <f>IF($L111="Scheduled",1,"")</f>
      </c>
    </row>
    <row r="112" spans="1:18" ht="13.5" thickBot="1">
      <c r="A112" s="38"/>
      <c r="B112" s="19"/>
      <c r="C112" s="13" t="s">
        <v>16</v>
      </c>
      <c r="D112" s="50">
        <f>COUNT(A6:A108)</f>
        <v>59</v>
      </c>
      <c r="E112" s="16"/>
      <c r="F112" s="70"/>
      <c r="G112" s="65"/>
      <c r="H112" s="40"/>
      <c r="I112" s="40"/>
      <c r="J112" s="32">
        <f>SUM(J6:J108)/2</f>
        <v>49.66666666563833</v>
      </c>
      <c r="K112" s="32">
        <f>SUM(K6:K108)/2</f>
        <v>49.983333332289476</v>
      </c>
      <c r="L112" s="18"/>
      <c r="M112" s="21"/>
      <c r="N112" s="8"/>
      <c r="O112" s="50">
        <f>SUM(O1:O108)</f>
        <v>45</v>
      </c>
      <c r="P112" s="50">
        <f>SUM(P1:P108)</f>
        <v>14</v>
      </c>
      <c r="Q112" s="50">
        <f>SUM(Q1:Q108)</f>
        <v>21</v>
      </c>
      <c r="R112" s="51">
        <f>SUM(O112:Q112)</f>
        <v>80</v>
      </c>
    </row>
    <row r="113" spans="1:17" ht="13.5" thickTop="1">
      <c r="A113" s="38"/>
      <c r="B113" s="19"/>
      <c r="C113" s="13"/>
      <c r="D113" s="7"/>
      <c r="E113" s="16"/>
      <c r="F113" s="70"/>
      <c r="G113" s="65"/>
      <c r="H113" s="40"/>
      <c r="I113" s="40"/>
      <c r="J113" s="7"/>
      <c r="K113" s="42"/>
      <c r="L113" s="18"/>
      <c r="M113" s="18"/>
      <c r="N113" s="8"/>
      <c r="O113" s="1" t="s">
        <v>30</v>
      </c>
      <c r="P113" s="2" t="s">
        <v>26</v>
      </c>
      <c r="Q113" s="1" t="s">
        <v>31</v>
      </c>
    </row>
    <row r="114" spans="1:18" ht="12.75">
      <c r="A114" s="38"/>
      <c r="B114" s="19"/>
      <c r="C114" s="13" t="s">
        <v>13</v>
      </c>
      <c r="D114" s="7">
        <f>SUM(D6:D108)/2</f>
        <v>1902.343333334769</v>
      </c>
      <c r="E114" s="22">
        <f>D114/24</f>
        <v>79.26430555561538</v>
      </c>
      <c r="F114" s="74" t="s">
        <v>44</v>
      </c>
      <c r="G114" s="65"/>
      <c r="H114" s="40"/>
      <c r="I114" s="40"/>
      <c r="J114" s="7"/>
      <c r="K114" s="42"/>
      <c r="L114" s="18"/>
      <c r="M114" s="18"/>
      <c r="N114" s="8"/>
      <c r="O114" s="1">
        <f>IF($M116="Store Lost",1,"")</f>
      </c>
      <c r="R114" s="51">
        <f>R112+14</f>
        <v>94</v>
      </c>
    </row>
    <row r="115" spans="1:15" ht="12.75">
      <c r="A115" s="38"/>
      <c r="B115" s="19"/>
      <c r="C115" s="13" t="s">
        <v>14</v>
      </c>
      <c r="D115" s="7">
        <f>J112</f>
        <v>49.66666666563833</v>
      </c>
      <c r="E115" s="16" t="s">
        <v>34</v>
      </c>
      <c r="F115" s="70"/>
      <c r="G115" s="65"/>
      <c r="H115" s="40"/>
      <c r="I115" s="40"/>
      <c r="J115" s="7"/>
      <c r="K115" s="42"/>
      <c r="L115" s="18"/>
      <c r="M115" s="18"/>
      <c r="N115" s="8"/>
      <c r="O115" s="1">
        <f>IF($M117="Store Lost",1,"")</f>
      </c>
    </row>
    <row r="116" spans="1:27" ht="13.5" thickBot="1">
      <c r="A116" s="38"/>
      <c r="B116" s="19"/>
      <c r="C116" s="13" t="s">
        <v>15</v>
      </c>
      <c r="D116" s="32">
        <f>SUM(D114:D115)-0.01</f>
        <v>1952.0000000004075</v>
      </c>
      <c r="E116" s="22"/>
      <c r="F116" s="70"/>
      <c r="G116" s="65"/>
      <c r="H116" s="40"/>
      <c r="I116" s="40"/>
      <c r="J116" s="7"/>
      <c r="K116" s="42"/>
      <c r="L116" s="18"/>
      <c r="M116" s="18"/>
      <c r="N116" s="8"/>
      <c r="O116" s="1">
        <f>IF($M118="Store Lost",1,"")</f>
      </c>
      <c r="Y116" s="3"/>
      <c r="Z116" s="3"/>
      <c r="AA116" s="3"/>
    </row>
    <row r="117" spans="1:16" ht="13.5" thickTop="1">
      <c r="A117" s="38"/>
      <c r="B117" s="19"/>
      <c r="C117" s="13"/>
      <c r="D117" s="33"/>
      <c r="E117" s="64"/>
      <c r="F117" s="70"/>
      <c r="G117" s="65"/>
      <c r="H117" s="7"/>
      <c r="I117" s="40"/>
      <c r="J117" s="7"/>
      <c r="K117" s="42"/>
      <c r="L117" s="18"/>
      <c r="M117" s="18"/>
      <c r="N117" s="8"/>
      <c r="O117" s="52">
        <f>O112+P112</f>
        <v>59</v>
      </c>
      <c r="P117" s="1">
        <f aca="true" t="shared" si="21" ref="P117:P133">IF($N119="Store Lost",1,"")</f>
      </c>
    </row>
    <row r="118" spans="1:24" ht="12.75">
      <c r="A118" s="38"/>
      <c r="B118" s="19"/>
      <c r="C118" s="13"/>
      <c r="D118" s="33"/>
      <c r="E118" s="16"/>
      <c r="F118" s="70"/>
      <c r="G118" s="65"/>
      <c r="H118" s="40"/>
      <c r="I118" s="40"/>
      <c r="J118" s="7"/>
      <c r="K118" s="42"/>
      <c r="L118" s="18"/>
      <c r="M118" s="18"/>
      <c r="N118" s="8"/>
      <c r="O118" s="8"/>
      <c r="P118" s="1">
        <f t="shared" si="21"/>
      </c>
      <c r="Q118" s="3"/>
      <c r="R118" s="3"/>
      <c r="S118" s="3"/>
      <c r="T118" s="3"/>
      <c r="U118" s="3"/>
      <c r="V118" s="3"/>
      <c r="W118" s="3"/>
      <c r="X118" s="3"/>
    </row>
    <row r="119" spans="1:16" ht="12.75">
      <c r="A119" s="38"/>
      <c r="B119" s="19"/>
      <c r="C119" s="13" t="s">
        <v>32</v>
      </c>
      <c r="D119" s="34">
        <f>IF(D110,D114/D110,D114)</f>
        <v>42.2742962963282</v>
      </c>
      <c r="E119" s="16"/>
      <c r="F119" s="70"/>
      <c r="G119" s="65"/>
      <c r="J119" s="41"/>
      <c r="K119" s="25"/>
      <c r="O119" s="8"/>
      <c r="P119" s="1">
        <f t="shared" si="21"/>
      </c>
    </row>
    <row r="120" spans="1:16" ht="12.75">
      <c r="A120" s="38"/>
      <c r="B120" s="19"/>
      <c r="C120" s="13" t="s">
        <v>18</v>
      </c>
      <c r="D120" s="33">
        <f>IF(D110,24/D119,0)</f>
        <v>0.5677208635660851</v>
      </c>
      <c r="E120" s="16"/>
      <c r="F120" s="70"/>
      <c r="G120" s="68"/>
      <c r="K120" s="25"/>
      <c r="O120" s="8"/>
      <c r="P120" s="1" t="e">
        <f>IF(#REF!="Store Lost",1,"")</f>
        <v>#REF!</v>
      </c>
    </row>
    <row r="121" spans="1:16" ht="12.75">
      <c r="A121" s="38"/>
      <c r="B121" s="19"/>
      <c r="C121" s="13" t="s">
        <v>19</v>
      </c>
      <c r="D121" s="45">
        <f>D114/D116</f>
        <v>0.9745611338803135</v>
      </c>
      <c r="E121" s="26"/>
      <c r="F121" s="70"/>
      <c r="G121" s="65"/>
      <c r="K121" s="25"/>
      <c r="O121" s="8"/>
      <c r="P121" s="1">
        <f t="shared" si="21"/>
      </c>
    </row>
    <row r="122" spans="1:16" ht="12.75">
      <c r="A122" s="38"/>
      <c r="B122" s="19"/>
      <c r="C122" s="19"/>
      <c r="D122" s="7"/>
      <c r="E122" s="16"/>
      <c r="F122" s="70"/>
      <c r="G122" s="65"/>
      <c r="K122" s="25"/>
      <c r="N122" s="8"/>
      <c r="O122" s="8"/>
      <c r="P122" s="1">
        <f t="shared" si="21"/>
      </c>
    </row>
    <row r="123" spans="1:16" ht="12.75">
      <c r="A123" s="38"/>
      <c r="B123" s="19"/>
      <c r="C123" s="19"/>
      <c r="D123" s="76"/>
      <c r="E123" s="16"/>
      <c r="F123" s="70"/>
      <c r="G123" s="65"/>
      <c r="K123" s="25"/>
      <c r="O123" s="8"/>
      <c r="P123" s="1">
        <f t="shared" si="21"/>
      </c>
    </row>
    <row r="124" spans="1:16" ht="12.75">
      <c r="A124" s="38"/>
      <c r="B124" s="19"/>
      <c r="C124" s="19"/>
      <c r="D124" s="7"/>
      <c r="E124" s="16"/>
      <c r="F124" s="70"/>
      <c r="G124" s="65"/>
      <c r="K124" s="25"/>
      <c r="O124" s="8"/>
      <c r="P124" s="1">
        <f t="shared" si="21"/>
      </c>
    </row>
    <row r="125" spans="1:16" ht="12.75">
      <c r="A125" s="38"/>
      <c r="B125" s="19"/>
      <c r="C125" s="19"/>
      <c r="D125" s="7"/>
      <c r="E125" s="16"/>
      <c r="F125" s="70"/>
      <c r="G125" s="65"/>
      <c r="K125" s="25"/>
      <c r="O125" s="8"/>
      <c r="P125" s="1">
        <f t="shared" si="21"/>
      </c>
    </row>
    <row r="126" spans="1:16" ht="12.75">
      <c r="A126" s="38"/>
      <c r="B126" s="19"/>
      <c r="C126" s="19"/>
      <c r="D126" s="7"/>
      <c r="E126" s="16"/>
      <c r="F126" s="70"/>
      <c r="G126" s="65"/>
      <c r="K126" s="25"/>
      <c r="O126" s="8"/>
      <c r="P126" s="1">
        <f t="shared" si="21"/>
      </c>
    </row>
    <row r="127" spans="1:16" ht="12.75">
      <c r="A127" s="38"/>
      <c r="B127" s="19"/>
      <c r="C127" s="19"/>
      <c r="D127" s="7"/>
      <c r="E127" s="16"/>
      <c r="F127" s="70"/>
      <c r="G127" s="65"/>
      <c r="K127" s="25"/>
      <c r="O127" s="8"/>
      <c r="P127" s="1">
        <f t="shared" si="21"/>
      </c>
    </row>
    <row r="128" spans="1:16" ht="12.75">
      <c r="A128" s="38"/>
      <c r="B128" s="19"/>
      <c r="C128" s="19"/>
      <c r="D128" s="7"/>
      <c r="E128" s="16"/>
      <c r="F128" s="70"/>
      <c r="G128" s="65"/>
      <c r="K128" s="25"/>
      <c r="O128" s="8"/>
      <c r="P128" s="1">
        <f t="shared" si="21"/>
      </c>
    </row>
    <row r="129" spans="1:27" s="5" customFormat="1" ht="13.5" thickBot="1">
      <c r="A129" s="38"/>
      <c r="B129" s="19"/>
      <c r="C129" s="19"/>
      <c r="D129" s="7"/>
      <c r="E129" s="16" t="s">
        <v>150</v>
      </c>
      <c r="F129" s="70"/>
      <c r="G129" s="65"/>
      <c r="H129" s="41"/>
      <c r="I129" s="41"/>
      <c r="J129" s="27"/>
      <c r="K129" s="25"/>
      <c r="L129" s="23"/>
      <c r="M129" s="23"/>
      <c r="N129" s="9"/>
      <c r="O129" s="8"/>
      <c r="P129" s="1">
        <f t="shared" si="21"/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16" ht="12.75">
      <c r="A130" s="38"/>
      <c r="B130" s="19"/>
      <c r="C130" s="19"/>
      <c r="D130" s="7"/>
      <c r="E130" s="16"/>
      <c r="F130" s="70"/>
      <c r="G130" s="65"/>
      <c r="K130" s="25"/>
      <c r="O130" s="8"/>
      <c r="P130" s="1">
        <f t="shared" si="21"/>
      </c>
    </row>
    <row r="131" spans="1:16" ht="12.75">
      <c r="A131" s="38"/>
      <c r="B131" s="19"/>
      <c r="C131" s="19"/>
      <c r="D131" s="7"/>
      <c r="E131" s="16"/>
      <c r="F131" s="70"/>
      <c r="G131" s="65"/>
      <c r="K131" s="25"/>
      <c r="O131" s="8"/>
      <c r="P131" s="1">
        <f t="shared" si="21"/>
      </c>
    </row>
    <row r="132" spans="1:16" ht="12.75">
      <c r="A132" s="38"/>
      <c r="B132" s="19"/>
      <c r="C132" s="19"/>
      <c r="D132" s="7"/>
      <c r="E132" s="16"/>
      <c r="F132" s="70"/>
      <c r="G132" s="65"/>
      <c r="K132" s="25"/>
      <c r="O132" s="8"/>
      <c r="P132" s="1">
        <f t="shared" si="21"/>
      </c>
    </row>
    <row r="133" spans="1:16" ht="12.75">
      <c r="A133" s="38"/>
      <c r="B133" s="19"/>
      <c r="C133" s="19"/>
      <c r="D133" s="7"/>
      <c r="E133" s="16"/>
      <c r="F133" s="70"/>
      <c r="G133" s="65"/>
      <c r="K133" s="25"/>
      <c r="O133" s="8"/>
      <c r="P133" s="1">
        <f t="shared" si="21"/>
      </c>
    </row>
    <row r="134" spans="1:11" ht="12.75">
      <c r="A134" s="38"/>
      <c r="B134" s="19"/>
      <c r="C134" s="19"/>
      <c r="D134" s="7"/>
      <c r="E134" s="16"/>
      <c r="F134" s="70"/>
      <c r="G134" s="65"/>
      <c r="K134" s="25"/>
    </row>
    <row r="135" spans="1:11" ht="12.75">
      <c r="A135" s="38"/>
      <c r="B135" s="19"/>
      <c r="C135" s="19"/>
      <c r="D135" s="7"/>
      <c r="E135" s="16"/>
      <c r="F135" s="70"/>
      <c r="G135" s="65"/>
      <c r="K135" s="25"/>
    </row>
    <row r="136" spans="1:14" ht="12.75">
      <c r="A136" s="38"/>
      <c r="B136" s="19"/>
      <c r="C136" s="19"/>
      <c r="D136" s="7"/>
      <c r="E136" s="16"/>
      <c r="F136" s="70"/>
      <c r="G136" s="65"/>
      <c r="H136" s="40"/>
      <c r="I136" s="40"/>
      <c r="J136" s="7"/>
      <c r="K136" s="42"/>
      <c r="L136" s="18"/>
      <c r="M136" s="18"/>
      <c r="N136" s="8"/>
    </row>
    <row r="137" spans="1:14" ht="12.75">
      <c r="A137" s="38"/>
      <c r="B137" s="19"/>
      <c r="C137" s="19"/>
      <c r="E137" s="16"/>
      <c r="F137" s="70"/>
      <c r="G137" s="65"/>
      <c r="H137" s="40"/>
      <c r="I137" s="40"/>
      <c r="L137" s="18"/>
      <c r="M137" s="18"/>
      <c r="N137" s="8"/>
    </row>
    <row r="138" spans="1:27" s="4" customFormat="1" ht="13.5" thickBot="1">
      <c r="A138" s="38"/>
      <c r="B138" s="19"/>
      <c r="C138" s="19"/>
      <c r="D138" s="27"/>
      <c r="E138" s="16"/>
      <c r="F138" s="70"/>
      <c r="G138" s="65"/>
      <c r="H138" s="40"/>
      <c r="I138" s="40"/>
      <c r="J138" s="27"/>
      <c r="K138" s="44"/>
      <c r="L138" s="18"/>
      <c r="M138" s="18"/>
      <c r="N138" s="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s="3" customFormat="1" ht="14.25" thickBot="1" thickTop="1">
      <c r="A139" s="38"/>
      <c r="B139" s="19"/>
      <c r="C139" s="19"/>
      <c r="D139" s="27"/>
      <c r="E139" s="16"/>
      <c r="F139" s="70"/>
      <c r="G139" s="65"/>
      <c r="H139" s="40"/>
      <c r="I139" s="40"/>
      <c r="J139" s="27"/>
      <c r="K139" s="44"/>
      <c r="L139" s="18"/>
      <c r="M139" s="18"/>
      <c r="N139" s="8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5"/>
      <c r="Z139" s="5"/>
      <c r="AA139" s="5"/>
    </row>
    <row r="140" spans="1:14" ht="12.75">
      <c r="A140" s="38"/>
      <c r="B140" s="19"/>
      <c r="C140" s="19"/>
      <c r="F140" s="70"/>
      <c r="G140" s="65"/>
      <c r="H140" s="40"/>
      <c r="I140" s="40"/>
      <c r="L140" s="18"/>
      <c r="M140" s="18"/>
      <c r="N140" s="8"/>
    </row>
    <row r="141" spans="2:24" ht="13.5" thickBot="1">
      <c r="B141" s="19"/>
      <c r="C141" s="19"/>
      <c r="F141" s="70"/>
      <c r="G141" s="65"/>
      <c r="H141" s="40"/>
      <c r="I141" s="40"/>
      <c r="L141" s="18"/>
      <c r="M141" s="18"/>
      <c r="N141" s="8"/>
      <c r="P141" s="5"/>
      <c r="Q141" s="5"/>
      <c r="R141" s="5"/>
      <c r="S141" s="5"/>
      <c r="T141" s="5"/>
      <c r="U141" s="5"/>
      <c r="V141" s="5"/>
      <c r="W141" s="5"/>
      <c r="X141" s="5"/>
    </row>
    <row r="142" spans="2:14" ht="12.75">
      <c r="B142" s="19"/>
      <c r="C142" s="19"/>
      <c r="F142" s="70"/>
      <c r="G142" s="65"/>
      <c r="H142" s="40"/>
      <c r="I142" s="40"/>
      <c r="L142" s="18"/>
      <c r="M142" s="18"/>
      <c r="N142" s="8"/>
    </row>
    <row r="143" spans="2:15" ht="12.75">
      <c r="B143" s="19"/>
      <c r="C143" s="19"/>
      <c r="F143" s="70"/>
      <c r="G143" s="65"/>
      <c r="H143" s="40"/>
      <c r="I143" s="40"/>
      <c r="L143" s="18"/>
      <c r="M143" s="18"/>
      <c r="N143" s="8"/>
      <c r="O143" s="1">
        <f aca="true" t="shared" si="22" ref="O143:O159">IF($M145="Store Lost",1,"")</f>
      </c>
    </row>
    <row r="144" spans="2:15" ht="12.75">
      <c r="B144" s="19"/>
      <c r="C144" s="19"/>
      <c r="F144" s="70"/>
      <c r="G144" s="65"/>
      <c r="H144" s="40"/>
      <c r="I144" s="40"/>
      <c r="L144" s="18"/>
      <c r="M144" s="18"/>
      <c r="N144" s="8"/>
      <c r="O144" s="1">
        <f t="shared" si="22"/>
      </c>
    </row>
    <row r="145" spans="2:15" ht="12.75">
      <c r="B145" s="19"/>
      <c r="C145" s="19"/>
      <c r="O145" s="1">
        <f t="shared" si="22"/>
      </c>
    </row>
    <row r="146" ht="12.75">
      <c r="O146" s="1">
        <f t="shared" si="22"/>
      </c>
    </row>
    <row r="147" ht="12.75">
      <c r="O147" s="1">
        <f t="shared" si="22"/>
      </c>
    </row>
    <row r="148" spans="15:27" ht="13.5" thickBot="1">
      <c r="O148" s="1">
        <f t="shared" si="22"/>
      </c>
      <c r="Y148" s="4"/>
      <c r="Z148" s="4"/>
      <c r="AA148" s="4"/>
    </row>
    <row r="149" spans="15:27" ht="13.5" thickTop="1">
      <c r="O149" s="1">
        <f t="shared" si="22"/>
      </c>
      <c r="Y149" s="3"/>
      <c r="Z149" s="3"/>
      <c r="AA149" s="3"/>
    </row>
    <row r="150" spans="15:24" ht="13.5" thickBot="1">
      <c r="O150" s="1">
        <f t="shared" si="22"/>
      </c>
      <c r="P150" s="4"/>
      <c r="Q150" s="4"/>
      <c r="R150" s="4"/>
      <c r="S150" s="4"/>
      <c r="T150" s="4"/>
      <c r="U150" s="4"/>
      <c r="V150" s="4"/>
      <c r="W150" s="4"/>
      <c r="X150" s="4"/>
    </row>
    <row r="151" spans="15:24" ht="13.5" thickTop="1">
      <c r="O151" s="1">
        <f t="shared" si="22"/>
      </c>
      <c r="P151" s="3"/>
      <c r="Q151" s="3"/>
      <c r="R151" s="3"/>
      <c r="S151" s="3"/>
      <c r="T151" s="3"/>
      <c r="U151" s="3"/>
      <c r="V151" s="3"/>
      <c r="W151" s="3"/>
      <c r="X151" s="3"/>
    </row>
    <row r="152" spans="1:27" s="5" customFormat="1" ht="13.5" thickBot="1">
      <c r="A152" s="39"/>
      <c r="B152" s="24"/>
      <c r="C152" s="24"/>
      <c r="D152" s="27"/>
      <c r="E152" s="28"/>
      <c r="F152" s="73"/>
      <c r="G152" s="69"/>
      <c r="H152" s="41"/>
      <c r="I152" s="41"/>
      <c r="J152" s="27"/>
      <c r="K152" s="44"/>
      <c r="L152" s="23"/>
      <c r="M152" s="23"/>
      <c r="N152" s="9"/>
      <c r="O152" s="1">
        <f t="shared" si="22"/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>
      <c r="O153" s="1">
        <f t="shared" si="22"/>
      </c>
    </row>
    <row r="154" ht="12.75">
      <c r="O154" s="1">
        <f t="shared" si="22"/>
      </c>
    </row>
    <row r="155" ht="12.75">
      <c r="O155" s="1">
        <f t="shared" si="22"/>
      </c>
    </row>
    <row r="156" ht="12.75">
      <c r="O156" s="1">
        <f t="shared" si="22"/>
      </c>
    </row>
    <row r="157" ht="12.75">
      <c r="O157" s="1">
        <f t="shared" si="22"/>
      </c>
    </row>
    <row r="158" ht="12.75">
      <c r="O158" s="1">
        <f t="shared" si="22"/>
      </c>
    </row>
    <row r="159" ht="12.75">
      <c r="O159" s="1">
        <f t="shared" si="22"/>
      </c>
    </row>
    <row r="160" ht="12.75">
      <c r="O160" s="1">
        <f aca="true" t="shared" si="23" ref="O160:O200">IF($M162="Store Lost",1,"")</f>
      </c>
    </row>
    <row r="161" ht="12.75">
      <c r="O161" s="1">
        <f t="shared" si="23"/>
      </c>
    </row>
    <row r="162" spans="15:27" ht="13.5" thickBot="1">
      <c r="O162" s="1">
        <f t="shared" si="23"/>
      </c>
      <c r="Y162" s="5"/>
      <c r="Z162" s="5"/>
      <c r="AA162" s="5"/>
    </row>
    <row r="163" ht="12.75">
      <c r="O163" s="1">
        <f t="shared" si="23"/>
      </c>
    </row>
    <row r="164" spans="15:24" ht="13.5" thickBot="1">
      <c r="O164" s="1">
        <f t="shared" si="23"/>
      </c>
      <c r="P164" s="5"/>
      <c r="Q164" s="5"/>
      <c r="R164" s="5"/>
      <c r="S164" s="5"/>
      <c r="T164" s="5"/>
      <c r="U164" s="5"/>
      <c r="V164" s="5"/>
      <c r="W164" s="5"/>
      <c r="X164" s="5"/>
    </row>
    <row r="165" spans="1:27" s="5" customFormat="1" ht="13.5" thickBot="1">
      <c r="A165" s="39"/>
      <c r="B165" s="24"/>
      <c r="C165" s="24"/>
      <c r="D165" s="27"/>
      <c r="E165" s="28"/>
      <c r="F165" s="73"/>
      <c r="G165" s="69"/>
      <c r="H165" s="41"/>
      <c r="I165" s="41"/>
      <c r="J165" s="27"/>
      <c r="K165" s="44"/>
      <c r="L165" s="23"/>
      <c r="M165" s="23"/>
      <c r="N165" s="9"/>
      <c r="O165" s="1">
        <f t="shared" si="23"/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s="3" customFormat="1" ht="12.75">
      <c r="A166" s="39"/>
      <c r="B166" s="24"/>
      <c r="C166" s="24"/>
      <c r="D166" s="27"/>
      <c r="E166" s="28"/>
      <c r="F166" s="73"/>
      <c r="G166" s="69"/>
      <c r="H166" s="41"/>
      <c r="I166" s="41"/>
      <c r="J166" s="27"/>
      <c r="K166" s="44"/>
      <c r="L166" s="23"/>
      <c r="M166" s="23"/>
      <c r="N166" s="9"/>
      <c r="O166" s="1">
        <f t="shared" si="23"/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s="5" customFormat="1" ht="13.5" thickBot="1">
      <c r="A167" s="39"/>
      <c r="B167" s="24"/>
      <c r="C167" s="24"/>
      <c r="D167" s="27"/>
      <c r="E167" s="28"/>
      <c r="F167" s="73"/>
      <c r="G167" s="69"/>
      <c r="H167" s="41"/>
      <c r="I167" s="41"/>
      <c r="J167" s="27"/>
      <c r="K167" s="44"/>
      <c r="L167" s="23"/>
      <c r="M167" s="23"/>
      <c r="N167" s="9"/>
      <c r="O167" s="1">
        <f t="shared" si="23"/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>
      <c r="O168" s="1">
        <f t="shared" si="23"/>
      </c>
    </row>
    <row r="169" ht="12.75">
      <c r="O169" s="1">
        <f t="shared" si="23"/>
      </c>
    </row>
    <row r="170" ht="12.75">
      <c r="O170" s="1">
        <f t="shared" si="23"/>
      </c>
    </row>
    <row r="171" ht="12.75">
      <c r="O171" s="1">
        <f t="shared" si="23"/>
      </c>
    </row>
    <row r="172" ht="12.75">
      <c r="O172" s="1">
        <f t="shared" si="23"/>
      </c>
    </row>
    <row r="173" ht="12.75">
      <c r="O173" s="1">
        <f t="shared" si="23"/>
      </c>
    </row>
    <row r="174" ht="12.75">
      <c r="O174" s="1">
        <f t="shared" si="23"/>
      </c>
    </row>
    <row r="175" spans="15:27" ht="13.5" thickBot="1">
      <c r="O175" s="1">
        <f t="shared" si="23"/>
      </c>
      <c r="Y175" s="5"/>
      <c r="Z175" s="5"/>
      <c r="AA175" s="5"/>
    </row>
    <row r="176" spans="15:27" ht="12.75">
      <c r="O176" s="1">
        <f t="shared" si="23"/>
      </c>
      <c r="Y176" s="3"/>
      <c r="Z176" s="3"/>
      <c r="AA176" s="3"/>
    </row>
    <row r="177" spans="15:27" ht="13.5" thickBot="1">
      <c r="O177" s="1">
        <f t="shared" si="23"/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5:24" ht="12.75">
      <c r="O178" s="1">
        <f t="shared" si="23"/>
      </c>
      <c r="P178" s="3"/>
      <c r="Q178" s="3"/>
      <c r="R178" s="3"/>
      <c r="S178" s="3"/>
      <c r="T178" s="3"/>
      <c r="U178" s="3"/>
      <c r="V178" s="3"/>
      <c r="W178" s="3"/>
      <c r="X178" s="3"/>
    </row>
    <row r="179" spans="15:24" ht="13.5" thickBot="1">
      <c r="O179" s="1">
        <f t="shared" si="23"/>
      </c>
      <c r="P179" s="5"/>
      <c r="Q179" s="5"/>
      <c r="R179" s="5"/>
      <c r="S179" s="5"/>
      <c r="T179" s="5"/>
      <c r="U179" s="5"/>
      <c r="V179" s="5"/>
      <c r="W179" s="5"/>
      <c r="X179" s="5"/>
    </row>
    <row r="180" ht="12.75">
      <c r="O180" s="1">
        <f t="shared" si="23"/>
      </c>
    </row>
    <row r="181" ht="12.75">
      <c r="O181" s="1">
        <f t="shared" si="23"/>
      </c>
    </row>
    <row r="182" ht="12.75">
      <c r="O182" s="1">
        <f t="shared" si="23"/>
      </c>
    </row>
    <row r="183" ht="12.75">
      <c r="O183" s="1">
        <f t="shared" si="23"/>
      </c>
    </row>
    <row r="184" ht="12.75">
      <c r="O184" s="1">
        <f t="shared" si="23"/>
      </c>
    </row>
    <row r="185" ht="12.75">
      <c r="O185" s="1">
        <f t="shared" si="23"/>
      </c>
    </row>
    <row r="186" ht="12.75">
      <c r="O186" s="1">
        <f t="shared" si="23"/>
      </c>
    </row>
    <row r="187" ht="12.75">
      <c r="O187" s="1">
        <f t="shared" si="23"/>
      </c>
    </row>
    <row r="188" spans="1:27" s="5" customFormat="1" ht="13.5" thickBot="1">
      <c r="A188" s="39"/>
      <c r="B188" s="24"/>
      <c r="C188" s="24"/>
      <c r="D188" s="27"/>
      <c r="E188" s="28"/>
      <c r="F188" s="73"/>
      <c r="G188" s="69"/>
      <c r="H188" s="41"/>
      <c r="I188" s="41"/>
      <c r="J188" s="27"/>
      <c r="K188" s="44"/>
      <c r="L188" s="23"/>
      <c r="M188" s="23"/>
      <c r="N188" s="9"/>
      <c r="O188" s="1">
        <f t="shared" si="23"/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>
      <c r="O189" s="1">
        <f t="shared" si="23"/>
      </c>
    </row>
    <row r="190" ht="12.75">
      <c r="O190" s="1">
        <f t="shared" si="23"/>
      </c>
    </row>
    <row r="191" ht="12.75">
      <c r="O191" s="1">
        <f t="shared" si="23"/>
      </c>
    </row>
    <row r="192" ht="12.75">
      <c r="O192" s="1">
        <f t="shared" si="23"/>
      </c>
    </row>
    <row r="193" ht="12.75">
      <c r="O193" s="1">
        <f t="shared" si="23"/>
      </c>
    </row>
    <row r="194" ht="12.75">
      <c r="O194" s="1">
        <f t="shared" si="23"/>
      </c>
    </row>
    <row r="195" ht="12.75">
      <c r="O195" s="1">
        <f t="shared" si="23"/>
      </c>
    </row>
    <row r="196" ht="12.75">
      <c r="O196" s="1">
        <f t="shared" si="23"/>
      </c>
    </row>
    <row r="197" ht="12.75">
      <c r="O197" s="1">
        <f t="shared" si="23"/>
      </c>
    </row>
    <row r="198" spans="15:27" ht="13.5" thickBot="1">
      <c r="O198" s="1">
        <f t="shared" si="23"/>
      </c>
      <c r="Y198" s="5"/>
      <c r="Z198" s="5"/>
      <c r="AA198" s="5"/>
    </row>
    <row r="199" ht="12.75">
      <c r="O199" s="1">
        <f t="shared" si="23"/>
      </c>
    </row>
    <row r="200" spans="15:24" ht="13.5" thickBot="1">
      <c r="O200" s="1">
        <f t="shared" si="23"/>
      </c>
      <c r="P200" s="5"/>
      <c r="Q200" s="5"/>
      <c r="R200" s="5"/>
      <c r="S200" s="5"/>
      <c r="T200" s="5"/>
      <c r="U200" s="5"/>
      <c r="V200" s="5"/>
      <c r="W200" s="5"/>
      <c r="X200" s="5"/>
    </row>
    <row r="204" ht="12.75">
      <c r="O204" s="1">
        <f>COUNT(O40:O200)</f>
        <v>31</v>
      </c>
    </row>
  </sheetData>
  <mergeCells count="1">
    <mergeCell ref="A2:I2"/>
  </mergeCells>
  <printOptions/>
  <pageMargins left="0" right="0" top="0.5" bottom="0.28" header="0.19" footer="0.15"/>
  <pageSetup fitToHeight="0" fitToWidth="1" horizontalDpi="600" verticalDpi="600" orientation="landscape" paperSize="5" scale="76" r:id="rId2"/>
  <headerFooter alignWithMargins="0">
    <oddHeader>&amp;C&amp;"Arial,Bold"&amp;18Downtime for Run 2002-2</oddHeader>
    <oddFooter>&amp;LPage &amp;P of &amp;N&amp;RUpdated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Enterprise</cp:lastModifiedBy>
  <cp:lastPrinted>2002-10-06T17:04:42Z</cp:lastPrinted>
  <dcterms:created xsi:type="dcterms:W3CDTF">1998-01-15T00:06:45Z</dcterms:created>
  <dcterms:modified xsi:type="dcterms:W3CDTF">2002-10-06T23:45:34Z</dcterms:modified>
  <cp:category>Downtime</cp:category>
  <cp:version/>
  <cp:contentType/>
  <cp:contentStatus/>
</cp:coreProperties>
</file>